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fileSharing userName="klemu" reservationPassword="DABC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lemu\Downloads\"/>
    </mc:Choice>
  </mc:AlternateContent>
  <workbookProtection lockStructure="1"/>
  <bookViews>
    <workbookView xWindow="0" yWindow="0" windowWidth="20325" windowHeight="8400" firstSheet="24" activeTab="27"/>
  </bookViews>
  <sheets>
    <sheet name="A1-1" sheetId="1" r:id="rId1"/>
    <sheet name="A2" sheetId="2" r:id="rId2"/>
    <sheet name="A3" sheetId="3" r:id="rId3"/>
    <sheet name="A4GSP" sheetId="5" r:id="rId4"/>
    <sheet name="A4GST" sheetId="25" r:id="rId5"/>
    <sheet name="A4WGP" sheetId="30" r:id="rId6"/>
    <sheet name="A4WGT" sheetId="31" r:id="rId7"/>
    <sheet name="A5P" sheetId="23" r:id="rId8"/>
    <sheet name="A5T" sheetId="26" r:id="rId9"/>
    <sheet name="A6P (0401)" sheetId="44" r:id="rId10"/>
    <sheet name="A6P (0404)" sheetId="45" r:id="rId11"/>
    <sheet name="A6P (0480)" sheetId="46" r:id="rId12"/>
    <sheet name="A6P (0482)" sheetId="47" r:id="rId13"/>
    <sheet name="A6P (0485)" sheetId="48" r:id="rId14"/>
    <sheet name="A6P (0486)" sheetId="49" r:id="rId15"/>
    <sheet name="A6P (1811)" sheetId="50" r:id="rId16"/>
    <sheet name="A6P (1801LE)" sheetId="51" r:id="rId17"/>
    <sheet name="A6T (0401)" sheetId="52" r:id="rId18"/>
    <sheet name="A6T (0404)" sheetId="53" r:id="rId19"/>
    <sheet name="A6T (0480)" sheetId="54" r:id="rId20"/>
    <sheet name="A6T (0482)" sheetId="55" r:id="rId21"/>
    <sheet name="A6T (0485)" sheetId="56" r:id="rId22"/>
    <sheet name="A6T (0486)" sheetId="57" r:id="rId23"/>
    <sheet name="A6T (1811)" sheetId="58" r:id="rId24"/>
    <sheet name="A6T (1801LE)" sheetId="59" r:id="rId25"/>
    <sheet name="A7 (GS15_AND_ABOVE)" sheetId="60" r:id="rId26"/>
    <sheet name="A7 (GS14)" sheetId="61" r:id="rId27"/>
    <sheet name="A7 (GS13)" sheetId="62" r:id="rId28"/>
    <sheet name="A8" sheetId="18" r:id="rId29"/>
    <sheet name="A9-1" sheetId="29" r:id="rId30"/>
  </sheets>
  <definedNames>
    <definedName name="_xlnm.Print_Area" localSheetId="1">'A2'!$A$1:$S$26</definedName>
    <definedName name="_xlnm.Print_Titles" localSheetId="0">'A1-1'!$1:$6</definedName>
    <definedName name="_xlnm.Print_Titles" localSheetId="1">'A2'!$1:$7</definedName>
    <definedName name="_xlnm.Print_Titles" localSheetId="2">'A3'!$1:$7</definedName>
    <definedName name="_xlnm.Print_Titles" localSheetId="3">A4GSP!$1:$6</definedName>
    <definedName name="_xlnm.Print_Titles" localSheetId="4">A4GST!$1:$6</definedName>
    <definedName name="_xlnm.Print_Titles" localSheetId="5">A4WGP!$1:$6</definedName>
    <definedName name="_xlnm.Print_Titles" localSheetId="6">A4WGT!$1:$6</definedName>
    <definedName name="_xlnm.Print_Titles" localSheetId="7">A5P!$1:$6</definedName>
    <definedName name="_xlnm.Print_Titles" localSheetId="8">A5T!$1:$6</definedName>
    <definedName name="_xlnm.Print_Titles" localSheetId="9">'A6P (0401)'!$1:$6</definedName>
    <definedName name="_xlnm.Print_Titles" localSheetId="10">'A6P (0404)'!$1:$6</definedName>
    <definedName name="_xlnm.Print_Titles" localSheetId="11">'A6P (0480)'!$1:$6</definedName>
    <definedName name="_xlnm.Print_Titles" localSheetId="12">'A6P (0482)'!$1:$6</definedName>
    <definedName name="_xlnm.Print_Titles" localSheetId="13">'A6P (0485)'!$1:$6</definedName>
    <definedName name="_xlnm.Print_Titles" localSheetId="14">'A6P (0486)'!$1:$6</definedName>
    <definedName name="_xlnm.Print_Titles" localSheetId="16">'A6P (1801LE)'!$1:$6</definedName>
    <definedName name="_xlnm.Print_Titles" localSheetId="15">'A6P (1811)'!$1:$6</definedName>
    <definedName name="_xlnm.Print_Titles" localSheetId="17">'A6T (0401)'!$1:$6</definedName>
    <definedName name="_xlnm.Print_Titles" localSheetId="18">'A6T (0404)'!$1:$6</definedName>
    <definedName name="_xlnm.Print_Titles" localSheetId="19">'A6T (0480)'!$1:$6</definedName>
    <definedName name="_xlnm.Print_Titles" localSheetId="20">'A6T (0482)'!$1:$6</definedName>
    <definedName name="_xlnm.Print_Titles" localSheetId="21">'A6T (0485)'!$1:$6</definedName>
    <definedName name="_xlnm.Print_Titles" localSheetId="22">'A6T (0486)'!$1:$6</definedName>
    <definedName name="_xlnm.Print_Titles" localSheetId="24">'A6T (1801LE)'!$1:$6</definedName>
    <definedName name="_xlnm.Print_Titles" localSheetId="23">'A6T (1811)'!$1:$6</definedName>
    <definedName name="_xlnm.Print_Titles" localSheetId="28">'A8'!$1:$9</definedName>
    <definedName name="_xlnm.Print_Titles" localSheetId="29">'A9-1'!$1:$6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40" i="62" l="1"/>
  <c r="R40" i="62"/>
  <c r="Q40" i="62"/>
  <c r="P40" i="62"/>
  <c r="O40" i="62"/>
  <c r="N40" i="62"/>
  <c r="M40" i="62"/>
  <c r="L40" i="62"/>
  <c r="K40" i="62"/>
  <c r="J40" i="62"/>
  <c r="I40" i="62"/>
  <c r="H40" i="62"/>
  <c r="G40" i="62"/>
  <c r="F40" i="62"/>
  <c r="E40" i="62"/>
  <c r="D40" i="62"/>
  <c r="S38" i="62"/>
  <c r="R38" i="62"/>
  <c r="Q38" i="62"/>
  <c r="P38" i="62"/>
  <c r="O38" i="62"/>
  <c r="N38" i="62"/>
  <c r="M38" i="62"/>
  <c r="L38" i="62"/>
  <c r="K38" i="62"/>
  <c r="J38" i="62"/>
  <c r="I38" i="62"/>
  <c r="H38" i="62"/>
  <c r="G38" i="62"/>
  <c r="F38" i="62"/>
  <c r="E38" i="62"/>
  <c r="D38" i="62"/>
  <c r="S36" i="62"/>
  <c r="R36" i="62"/>
  <c r="Q36" i="62"/>
  <c r="P36" i="62"/>
  <c r="O36" i="62"/>
  <c r="N36" i="62"/>
  <c r="M36" i="62"/>
  <c r="L36" i="62"/>
  <c r="K36" i="62"/>
  <c r="J36" i="62"/>
  <c r="I36" i="62"/>
  <c r="H36" i="62"/>
  <c r="G36" i="62"/>
  <c r="F36" i="62"/>
  <c r="E36" i="62"/>
  <c r="D36" i="62"/>
  <c r="S32" i="62"/>
  <c r="R32" i="62"/>
  <c r="Q32" i="62"/>
  <c r="P32" i="62"/>
  <c r="O32" i="62"/>
  <c r="N32" i="62"/>
  <c r="M32" i="62"/>
  <c r="L32" i="62"/>
  <c r="K32" i="62"/>
  <c r="J32" i="62"/>
  <c r="I32" i="62"/>
  <c r="H32" i="62"/>
  <c r="G32" i="62"/>
  <c r="F32" i="62"/>
  <c r="E32" i="62"/>
  <c r="D32" i="62"/>
  <c r="S30" i="62"/>
  <c r="R30" i="62"/>
  <c r="Q30" i="62"/>
  <c r="P30" i="62"/>
  <c r="O30" i="62"/>
  <c r="N30" i="62"/>
  <c r="M30" i="62"/>
  <c r="L30" i="62"/>
  <c r="K30" i="62"/>
  <c r="J30" i="62"/>
  <c r="I30" i="62"/>
  <c r="H30" i="62"/>
  <c r="G30" i="62"/>
  <c r="F30" i="62"/>
  <c r="E30" i="62"/>
  <c r="D30" i="62"/>
  <c r="S28" i="62"/>
  <c r="R28" i="62"/>
  <c r="Q28" i="62"/>
  <c r="P28" i="62"/>
  <c r="O28" i="62"/>
  <c r="N28" i="62"/>
  <c r="M28" i="62"/>
  <c r="L28" i="62"/>
  <c r="K28" i="62"/>
  <c r="J28" i="62"/>
  <c r="I28" i="62"/>
  <c r="H28" i="62"/>
  <c r="G28" i="62"/>
  <c r="F28" i="62"/>
  <c r="E28" i="62"/>
  <c r="D28" i="62"/>
  <c r="S26" i="62"/>
  <c r="R26" i="62"/>
  <c r="Q26" i="62"/>
  <c r="P26" i="62"/>
  <c r="O26" i="62"/>
  <c r="N26" i="62"/>
  <c r="M26" i="62"/>
  <c r="L26" i="62"/>
  <c r="K26" i="62"/>
  <c r="J26" i="62"/>
  <c r="I26" i="62"/>
  <c r="H26" i="62"/>
  <c r="G26" i="62"/>
  <c r="F26" i="62"/>
  <c r="E26" i="62"/>
  <c r="D26" i="62"/>
  <c r="S22" i="62"/>
  <c r="R22" i="62"/>
  <c r="Q22" i="62"/>
  <c r="P22" i="62"/>
  <c r="O22" i="62"/>
  <c r="N22" i="62"/>
  <c r="M22" i="62"/>
  <c r="L22" i="62"/>
  <c r="K22" i="62"/>
  <c r="J22" i="62"/>
  <c r="I22" i="62"/>
  <c r="H22" i="62"/>
  <c r="G22" i="62"/>
  <c r="F22" i="62"/>
  <c r="E22" i="62"/>
  <c r="D22" i="62"/>
  <c r="S20" i="62"/>
  <c r="R20" i="62"/>
  <c r="Q20" i="62"/>
  <c r="P20" i="62"/>
  <c r="O20" i="62"/>
  <c r="N20" i="62"/>
  <c r="M20" i="62"/>
  <c r="L20" i="62"/>
  <c r="K20" i="62"/>
  <c r="J20" i="62"/>
  <c r="I20" i="62"/>
  <c r="H20" i="62"/>
  <c r="G20" i="62"/>
  <c r="F20" i="62"/>
  <c r="E20" i="62"/>
  <c r="D20" i="62"/>
  <c r="S18" i="62"/>
  <c r="R18" i="62"/>
  <c r="Q18" i="62"/>
  <c r="P18" i="62"/>
  <c r="O18" i="62"/>
  <c r="N18" i="62"/>
  <c r="M18" i="62"/>
  <c r="L18" i="62"/>
  <c r="K18" i="62"/>
  <c r="J18" i="62"/>
  <c r="I18" i="62"/>
  <c r="H18" i="62"/>
  <c r="G18" i="62"/>
  <c r="F18" i="62"/>
  <c r="E18" i="62"/>
  <c r="D18" i="62"/>
  <c r="S16" i="62"/>
  <c r="R16" i="62"/>
  <c r="Q16" i="62"/>
  <c r="P16" i="62"/>
  <c r="O16" i="62"/>
  <c r="N16" i="62"/>
  <c r="M16" i="62"/>
  <c r="L16" i="62"/>
  <c r="K16" i="62"/>
  <c r="J16" i="62"/>
  <c r="I16" i="62"/>
  <c r="H16" i="62"/>
  <c r="G16" i="62"/>
  <c r="F16" i="62"/>
  <c r="E16" i="62"/>
  <c r="D16" i="62"/>
  <c r="S12" i="62"/>
  <c r="R12" i="62"/>
  <c r="Q12" i="62"/>
  <c r="P12" i="62"/>
  <c r="O12" i="62"/>
  <c r="N12" i="62"/>
  <c r="M12" i="62"/>
  <c r="L12" i="62"/>
  <c r="K12" i="62"/>
  <c r="J12" i="62"/>
  <c r="I12" i="62"/>
  <c r="H12" i="62"/>
  <c r="G12" i="62"/>
  <c r="F12" i="62"/>
  <c r="E12" i="62"/>
  <c r="D12" i="62"/>
  <c r="S9" i="62"/>
  <c r="R9" i="62"/>
  <c r="Q9" i="62"/>
  <c r="P9" i="62"/>
  <c r="O9" i="62"/>
  <c r="N9" i="62"/>
  <c r="M9" i="62"/>
  <c r="L9" i="62"/>
  <c r="K9" i="62"/>
  <c r="J9" i="62"/>
  <c r="I9" i="62"/>
  <c r="H9" i="62"/>
  <c r="G9" i="62"/>
  <c r="F9" i="62"/>
  <c r="E9" i="62"/>
  <c r="D9" i="62"/>
  <c r="S7" i="62"/>
  <c r="R7" i="62"/>
  <c r="Q7" i="62"/>
  <c r="P7" i="62"/>
  <c r="O7" i="62"/>
  <c r="N7" i="62"/>
  <c r="M7" i="62"/>
  <c r="L7" i="62"/>
  <c r="K7" i="62"/>
  <c r="J7" i="62"/>
  <c r="I7" i="62"/>
  <c r="H7" i="62"/>
  <c r="G7" i="62"/>
  <c r="F7" i="62"/>
  <c r="E7" i="62"/>
  <c r="D7" i="62"/>
  <c r="S5" i="62"/>
  <c r="R5" i="62"/>
  <c r="Q5" i="62"/>
  <c r="P5" i="62"/>
  <c r="O5" i="62"/>
  <c r="N5" i="62"/>
  <c r="M5" i="62"/>
  <c r="L5" i="62"/>
  <c r="K5" i="62"/>
  <c r="J5" i="62"/>
  <c r="I5" i="62"/>
  <c r="H5" i="62"/>
  <c r="G5" i="62"/>
  <c r="F5" i="62"/>
  <c r="E5" i="62"/>
  <c r="D5" i="62"/>
  <c r="S40" i="61"/>
  <c r="R40" i="61"/>
  <c r="Q40" i="61"/>
  <c r="P40" i="61"/>
  <c r="O40" i="61"/>
  <c r="N40" i="61"/>
  <c r="M40" i="61"/>
  <c r="L40" i="61"/>
  <c r="K40" i="61"/>
  <c r="J40" i="61"/>
  <c r="I40" i="61"/>
  <c r="H40" i="61"/>
  <c r="G40" i="61"/>
  <c r="F40" i="61"/>
  <c r="E40" i="61"/>
  <c r="D40" i="61"/>
  <c r="S38" i="61"/>
  <c r="R38" i="61"/>
  <c r="Q38" i="61"/>
  <c r="P38" i="61"/>
  <c r="O38" i="61"/>
  <c r="N38" i="61"/>
  <c r="M38" i="61"/>
  <c r="L38" i="61"/>
  <c r="K38" i="61"/>
  <c r="J38" i="61"/>
  <c r="I38" i="61"/>
  <c r="H38" i="61"/>
  <c r="G38" i="61"/>
  <c r="F38" i="61"/>
  <c r="E38" i="61"/>
  <c r="D38" i="61"/>
  <c r="S36" i="61"/>
  <c r="R36" i="61"/>
  <c r="Q36" i="61"/>
  <c r="P36" i="61"/>
  <c r="O36" i="61"/>
  <c r="N36" i="61"/>
  <c r="M36" i="61"/>
  <c r="L36" i="61"/>
  <c r="K36" i="61"/>
  <c r="J36" i="61"/>
  <c r="I36" i="61"/>
  <c r="H36" i="61"/>
  <c r="G36" i="61"/>
  <c r="F36" i="61"/>
  <c r="E36" i="61"/>
  <c r="D36" i="61"/>
  <c r="S32" i="61"/>
  <c r="R32" i="61"/>
  <c r="Q32" i="61"/>
  <c r="P32" i="61"/>
  <c r="O32" i="61"/>
  <c r="N32" i="61"/>
  <c r="M32" i="61"/>
  <c r="L32" i="61"/>
  <c r="K32" i="61"/>
  <c r="J32" i="61"/>
  <c r="I32" i="61"/>
  <c r="H32" i="61"/>
  <c r="G32" i="61"/>
  <c r="F32" i="61"/>
  <c r="E32" i="61"/>
  <c r="D32" i="61"/>
  <c r="S30" i="61"/>
  <c r="R30" i="61"/>
  <c r="Q30" i="61"/>
  <c r="P30" i="61"/>
  <c r="O30" i="61"/>
  <c r="N30" i="61"/>
  <c r="M30" i="61"/>
  <c r="L30" i="61"/>
  <c r="K30" i="61"/>
  <c r="J30" i="61"/>
  <c r="I30" i="61"/>
  <c r="H30" i="61"/>
  <c r="G30" i="61"/>
  <c r="F30" i="61"/>
  <c r="E30" i="61"/>
  <c r="D30" i="61"/>
  <c r="S28" i="61"/>
  <c r="R28" i="61"/>
  <c r="Q28" i="61"/>
  <c r="P28" i="61"/>
  <c r="O28" i="61"/>
  <c r="N28" i="61"/>
  <c r="M28" i="61"/>
  <c r="L28" i="61"/>
  <c r="K28" i="61"/>
  <c r="J28" i="61"/>
  <c r="I28" i="61"/>
  <c r="H28" i="61"/>
  <c r="G28" i="61"/>
  <c r="F28" i="61"/>
  <c r="E28" i="61"/>
  <c r="D28" i="61"/>
  <c r="S26" i="61"/>
  <c r="R26" i="61"/>
  <c r="Q26" i="61"/>
  <c r="P26" i="61"/>
  <c r="O26" i="61"/>
  <c r="N26" i="61"/>
  <c r="M26" i="61"/>
  <c r="L26" i="61"/>
  <c r="K26" i="61"/>
  <c r="J26" i="61"/>
  <c r="I26" i="61"/>
  <c r="H26" i="61"/>
  <c r="G26" i="61"/>
  <c r="F26" i="61"/>
  <c r="E26" i="61"/>
  <c r="D26" i="61"/>
  <c r="S22" i="61"/>
  <c r="R22" i="61"/>
  <c r="Q22" i="61"/>
  <c r="P22" i="61"/>
  <c r="O22" i="61"/>
  <c r="N22" i="61"/>
  <c r="M22" i="61"/>
  <c r="L22" i="61"/>
  <c r="K22" i="61"/>
  <c r="J22" i="61"/>
  <c r="I22" i="61"/>
  <c r="H22" i="61"/>
  <c r="G22" i="61"/>
  <c r="F22" i="61"/>
  <c r="E22" i="61"/>
  <c r="D22" i="61"/>
  <c r="S20" i="61"/>
  <c r="R20" i="61"/>
  <c r="Q20" i="61"/>
  <c r="P20" i="61"/>
  <c r="O20" i="61"/>
  <c r="N20" i="61"/>
  <c r="M20" i="61"/>
  <c r="L20" i="61"/>
  <c r="K20" i="61"/>
  <c r="J20" i="61"/>
  <c r="I20" i="61"/>
  <c r="H20" i="61"/>
  <c r="G20" i="61"/>
  <c r="F20" i="61"/>
  <c r="E20" i="61"/>
  <c r="D20" i="61"/>
  <c r="S18" i="61"/>
  <c r="R18" i="61"/>
  <c r="Q18" i="61"/>
  <c r="P18" i="61"/>
  <c r="O18" i="61"/>
  <c r="N18" i="61"/>
  <c r="M18" i="61"/>
  <c r="L18" i="61"/>
  <c r="K18" i="61"/>
  <c r="J18" i="61"/>
  <c r="I18" i="61"/>
  <c r="H18" i="61"/>
  <c r="G18" i="61"/>
  <c r="F18" i="61"/>
  <c r="E18" i="61"/>
  <c r="D18" i="61"/>
  <c r="S16" i="61"/>
  <c r="R16" i="61"/>
  <c r="Q16" i="61"/>
  <c r="P16" i="61"/>
  <c r="O16" i="61"/>
  <c r="N16" i="61"/>
  <c r="M16" i="61"/>
  <c r="L16" i="61"/>
  <c r="K16" i="61"/>
  <c r="J16" i="61"/>
  <c r="I16" i="61"/>
  <c r="H16" i="61"/>
  <c r="G16" i="61"/>
  <c r="F16" i="61"/>
  <c r="E16" i="61"/>
  <c r="D16" i="61"/>
  <c r="S12" i="61"/>
  <c r="R12" i="61"/>
  <c r="Q12" i="61"/>
  <c r="P12" i="61"/>
  <c r="O12" i="61"/>
  <c r="N12" i="61"/>
  <c r="M12" i="61"/>
  <c r="L12" i="61"/>
  <c r="K12" i="61"/>
  <c r="J12" i="61"/>
  <c r="I12" i="61"/>
  <c r="H12" i="61"/>
  <c r="G12" i="61"/>
  <c r="F12" i="61"/>
  <c r="E12" i="61"/>
  <c r="D12" i="61"/>
  <c r="S9" i="61"/>
  <c r="R9" i="61"/>
  <c r="Q9" i="61"/>
  <c r="P9" i="61"/>
  <c r="O9" i="61"/>
  <c r="N9" i="61"/>
  <c r="M9" i="61"/>
  <c r="L9" i="61"/>
  <c r="K9" i="61"/>
  <c r="J9" i="61"/>
  <c r="I9" i="61"/>
  <c r="H9" i="61"/>
  <c r="G9" i="61"/>
  <c r="F9" i="61"/>
  <c r="E9" i="61"/>
  <c r="D9" i="61"/>
  <c r="S7" i="61"/>
  <c r="R7" i="61"/>
  <c r="Q7" i="61"/>
  <c r="P7" i="61"/>
  <c r="O7" i="61"/>
  <c r="N7" i="61"/>
  <c r="M7" i="61"/>
  <c r="L7" i="61"/>
  <c r="K7" i="61"/>
  <c r="J7" i="61"/>
  <c r="I7" i="61"/>
  <c r="H7" i="61"/>
  <c r="G7" i="61"/>
  <c r="F7" i="61"/>
  <c r="E7" i="61"/>
  <c r="D7" i="61"/>
  <c r="S5" i="61"/>
  <c r="R5" i="61"/>
  <c r="Q5" i="61"/>
  <c r="P5" i="61"/>
  <c r="O5" i="61"/>
  <c r="N5" i="61"/>
  <c r="M5" i="61"/>
  <c r="L5" i="61"/>
  <c r="K5" i="61"/>
  <c r="J5" i="61"/>
  <c r="I5" i="61"/>
  <c r="H5" i="61"/>
  <c r="G5" i="61"/>
  <c r="F5" i="61"/>
  <c r="E5" i="61"/>
  <c r="D5" i="61"/>
  <c r="S40" i="60"/>
  <c r="R40" i="60"/>
  <c r="Q40" i="60"/>
  <c r="P40" i="60"/>
  <c r="O40" i="60"/>
  <c r="N40" i="60"/>
  <c r="M40" i="60"/>
  <c r="L40" i="60"/>
  <c r="K40" i="60"/>
  <c r="J40" i="60"/>
  <c r="I40" i="60"/>
  <c r="H40" i="60"/>
  <c r="G40" i="60"/>
  <c r="F40" i="60"/>
  <c r="E40" i="60"/>
  <c r="D40" i="60"/>
  <c r="S38" i="60"/>
  <c r="R38" i="60"/>
  <c r="Q38" i="60"/>
  <c r="P38" i="60"/>
  <c r="O38" i="60"/>
  <c r="N38" i="60"/>
  <c r="M38" i="60"/>
  <c r="L38" i="60"/>
  <c r="K38" i="60"/>
  <c r="J38" i="60"/>
  <c r="I38" i="60"/>
  <c r="H38" i="60"/>
  <c r="G38" i="60"/>
  <c r="F38" i="60"/>
  <c r="E38" i="60"/>
  <c r="D38" i="60"/>
  <c r="S36" i="60"/>
  <c r="R36" i="60"/>
  <c r="Q36" i="60"/>
  <c r="P36" i="60"/>
  <c r="O36" i="60"/>
  <c r="N36" i="60"/>
  <c r="M36" i="60"/>
  <c r="L36" i="60"/>
  <c r="K36" i="60"/>
  <c r="J36" i="60"/>
  <c r="I36" i="60"/>
  <c r="H36" i="60"/>
  <c r="G36" i="60"/>
  <c r="F36" i="60"/>
  <c r="E36" i="60"/>
  <c r="D36" i="60"/>
  <c r="S32" i="60"/>
  <c r="R32" i="60"/>
  <c r="Q32" i="60"/>
  <c r="P32" i="60"/>
  <c r="O32" i="60"/>
  <c r="N32" i="60"/>
  <c r="M32" i="60"/>
  <c r="L32" i="60"/>
  <c r="K32" i="60"/>
  <c r="J32" i="60"/>
  <c r="I32" i="60"/>
  <c r="H32" i="60"/>
  <c r="G32" i="60"/>
  <c r="F32" i="60"/>
  <c r="E32" i="60"/>
  <c r="D32" i="60"/>
  <c r="S30" i="60"/>
  <c r="R30" i="60"/>
  <c r="Q30" i="60"/>
  <c r="P30" i="60"/>
  <c r="O30" i="60"/>
  <c r="N30" i="60"/>
  <c r="M30" i="60"/>
  <c r="L30" i="60"/>
  <c r="K30" i="60"/>
  <c r="J30" i="60"/>
  <c r="I30" i="60"/>
  <c r="H30" i="60"/>
  <c r="G30" i="60"/>
  <c r="F30" i="60"/>
  <c r="E30" i="60"/>
  <c r="D30" i="60"/>
  <c r="S28" i="60"/>
  <c r="R28" i="60"/>
  <c r="Q28" i="60"/>
  <c r="P28" i="60"/>
  <c r="O28" i="60"/>
  <c r="N28" i="60"/>
  <c r="M28" i="60"/>
  <c r="L28" i="60"/>
  <c r="K28" i="60"/>
  <c r="J28" i="60"/>
  <c r="I28" i="60"/>
  <c r="H28" i="60"/>
  <c r="G28" i="60"/>
  <c r="F28" i="60"/>
  <c r="E28" i="60"/>
  <c r="D28" i="60"/>
  <c r="S26" i="60"/>
  <c r="R26" i="60"/>
  <c r="Q26" i="60"/>
  <c r="P26" i="60"/>
  <c r="O26" i="60"/>
  <c r="N26" i="60"/>
  <c r="M26" i="60"/>
  <c r="L26" i="60"/>
  <c r="K26" i="60"/>
  <c r="J26" i="60"/>
  <c r="I26" i="60"/>
  <c r="H26" i="60"/>
  <c r="G26" i="60"/>
  <c r="F26" i="60"/>
  <c r="E26" i="60"/>
  <c r="D26" i="60"/>
  <c r="S22" i="60"/>
  <c r="R22" i="60"/>
  <c r="Q22" i="60"/>
  <c r="P22" i="60"/>
  <c r="O22" i="60"/>
  <c r="N22" i="60"/>
  <c r="M22" i="60"/>
  <c r="L22" i="60"/>
  <c r="K22" i="60"/>
  <c r="J22" i="60"/>
  <c r="I22" i="60"/>
  <c r="H22" i="60"/>
  <c r="G22" i="60"/>
  <c r="F22" i="60"/>
  <c r="E22" i="60"/>
  <c r="D22" i="60"/>
  <c r="S20" i="60"/>
  <c r="R20" i="60"/>
  <c r="Q20" i="60"/>
  <c r="P20" i="60"/>
  <c r="O20" i="60"/>
  <c r="N20" i="60"/>
  <c r="M20" i="60"/>
  <c r="L20" i="60"/>
  <c r="K20" i="60"/>
  <c r="J20" i="60"/>
  <c r="I20" i="60"/>
  <c r="H20" i="60"/>
  <c r="G20" i="60"/>
  <c r="F20" i="60"/>
  <c r="E20" i="60"/>
  <c r="D20" i="60"/>
  <c r="S18" i="60"/>
  <c r="R18" i="60"/>
  <c r="Q18" i="60"/>
  <c r="P18" i="60"/>
  <c r="O18" i="60"/>
  <c r="N18" i="60"/>
  <c r="M18" i="60"/>
  <c r="L18" i="60"/>
  <c r="K18" i="60"/>
  <c r="J18" i="60"/>
  <c r="I18" i="60"/>
  <c r="H18" i="60"/>
  <c r="G18" i="60"/>
  <c r="F18" i="60"/>
  <c r="E18" i="60"/>
  <c r="D18" i="60"/>
  <c r="S16" i="60"/>
  <c r="R16" i="60"/>
  <c r="Q16" i="60"/>
  <c r="P16" i="60"/>
  <c r="O16" i="60"/>
  <c r="N16" i="60"/>
  <c r="M16" i="60"/>
  <c r="L16" i="60"/>
  <c r="K16" i="60"/>
  <c r="J16" i="60"/>
  <c r="I16" i="60"/>
  <c r="H16" i="60"/>
  <c r="G16" i="60"/>
  <c r="F16" i="60"/>
  <c r="E16" i="60"/>
  <c r="D16" i="60"/>
  <c r="S12" i="60"/>
  <c r="R12" i="60"/>
  <c r="Q12" i="60"/>
  <c r="P12" i="60"/>
  <c r="O12" i="60"/>
  <c r="N12" i="60"/>
  <c r="M12" i="60"/>
  <c r="L12" i="60"/>
  <c r="K12" i="60"/>
  <c r="J12" i="60"/>
  <c r="I12" i="60"/>
  <c r="H12" i="60"/>
  <c r="G12" i="60"/>
  <c r="F12" i="60"/>
  <c r="E12" i="60"/>
  <c r="D12" i="60"/>
  <c r="S9" i="60"/>
  <c r="R9" i="60"/>
  <c r="Q9" i="60"/>
  <c r="P9" i="60"/>
  <c r="O9" i="60"/>
  <c r="N9" i="60"/>
  <c r="M9" i="60"/>
  <c r="L9" i="60"/>
  <c r="K9" i="60"/>
  <c r="J9" i="60"/>
  <c r="I9" i="60"/>
  <c r="H9" i="60"/>
  <c r="G9" i="60"/>
  <c r="F9" i="60"/>
  <c r="E9" i="60"/>
  <c r="D9" i="60"/>
  <c r="S7" i="60"/>
  <c r="R7" i="60"/>
  <c r="Q7" i="60"/>
  <c r="P7" i="60"/>
  <c r="O7" i="60"/>
  <c r="N7" i="60"/>
  <c r="M7" i="60"/>
  <c r="L7" i="60"/>
  <c r="K7" i="60"/>
  <c r="J7" i="60"/>
  <c r="I7" i="60"/>
  <c r="H7" i="60"/>
  <c r="G7" i="60"/>
  <c r="F7" i="60"/>
  <c r="E7" i="60"/>
  <c r="D7" i="60"/>
  <c r="S5" i="60"/>
  <c r="R5" i="60"/>
  <c r="Q5" i="60"/>
  <c r="P5" i="60"/>
  <c r="O5" i="60"/>
  <c r="N5" i="60"/>
  <c r="M5" i="60"/>
  <c r="L5" i="60"/>
  <c r="K5" i="60"/>
  <c r="J5" i="60"/>
  <c r="I5" i="60"/>
  <c r="H5" i="60"/>
  <c r="G5" i="60"/>
  <c r="F5" i="60"/>
  <c r="E5" i="60"/>
  <c r="D5" i="60"/>
  <c r="S26" i="59"/>
  <c r="R26" i="59"/>
  <c r="Q26" i="59"/>
  <c r="P26" i="59"/>
  <c r="O26" i="59"/>
  <c r="N26" i="59"/>
  <c r="M26" i="59"/>
  <c r="L26" i="59"/>
  <c r="K26" i="59"/>
  <c r="J26" i="59"/>
  <c r="I26" i="59"/>
  <c r="H26" i="59"/>
  <c r="G26" i="59"/>
  <c r="F26" i="59"/>
  <c r="E26" i="59"/>
  <c r="D26" i="59"/>
  <c r="S24" i="59"/>
  <c r="R24" i="59"/>
  <c r="Q24" i="59"/>
  <c r="P24" i="59"/>
  <c r="O24" i="59"/>
  <c r="N24" i="59"/>
  <c r="M24" i="59"/>
  <c r="L24" i="59"/>
  <c r="K24" i="59"/>
  <c r="J24" i="59"/>
  <c r="I24" i="59"/>
  <c r="H24" i="59"/>
  <c r="G24" i="59"/>
  <c r="F24" i="59"/>
  <c r="E24" i="59"/>
  <c r="D24" i="59"/>
  <c r="S22" i="59"/>
  <c r="R22" i="59"/>
  <c r="Q22" i="59"/>
  <c r="P22" i="59"/>
  <c r="O22" i="59"/>
  <c r="N22" i="59"/>
  <c r="M22" i="59"/>
  <c r="L22" i="59"/>
  <c r="K22" i="59"/>
  <c r="J22" i="59"/>
  <c r="I22" i="59"/>
  <c r="H22" i="59"/>
  <c r="G22" i="59"/>
  <c r="F22" i="59"/>
  <c r="E22" i="59"/>
  <c r="D22" i="59"/>
  <c r="S20" i="59"/>
  <c r="R20" i="59"/>
  <c r="Q20" i="59"/>
  <c r="P20" i="59"/>
  <c r="O20" i="59"/>
  <c r="N20" i="59"/>
  <c r="M20" i="59"/>
  <c r="L20" i="59"/>
  <c r="K20" i="59"/>
  <c r="J20" i="59"/>
  <c r="I20" i="59"/>
  <c r="H20" i="59"/>
  <c r="G20" i="59"/>
  <c r="F20" i="59"/>
  <c r="E20" i="59"/>
  <c r="D20" i="59"/>
  <c r="S16" i="59"/>
  <c r="R16" i="59"/>
  <c r="Q16" i="59"/>
  <c r="P16" i="59"/>
  <c r="O16" i="59"/>
  <c r="N16" i="59"/>
  <c r="M16" i="59"/>
  <c r="L16" i="59"/>
  <c r="K16" i="59"/>
  <c r="J16" i="59"/>
  <c r="I16" i="59"/>
  <c r="H16" i="59"/>
  <c r="G16" i="59"/>
  <c r="F16" i="59"/>
  <c r="E16" i="59"/>
  <c r="D16" i="59"/>
  <c r="S14" i="59"/>
  <c r="R14" i="59"/>
  <c r="Q14" i="59"/>
  <c r="P14" i="59"/>
  <c r="O14" i="59"/>
  <c r="N14" i="59"/>
  <c r="M14" i="59"/>
  <c r="L14" i="59"/>
  <c r="K14" i="59"/>
  <c r="J14" i="59"/>
  <c r="I14" i="59"/>
  <c r="H14" i="59"/>
  <c r="G14" i="59"/>
  <c r="F14" i="59"/>
  <c r="E14" i="59"/>
  <c r="D14" i="59"/>
  <c r="S12" i="59"/>
  <c r="R12" i="59"/>
  <c r="Q12" i="59"/>
  <c r="P12" i="59"/>
  <c r="O12" i="59"/>
  <c r="N12" i="59"/>
  <c r="M12" i="59"/>
  <c r="L12" i="59"/>
  <c r="K12" i="59"/>
  <c r="J12" i="59"/>
  <c r="I12" i="59"/>
  <c r="H12" i="59"/>
  <c r="G12" i="59"/>
  <c r="F12" i="59"/>
  <c r="E12" i="59"/>
  <c r="D12" i="59"/>
  <c r="S10" i="59"/>
  <c r="R10" i="59"/>
  <c r="Q10" i="59"/>
  <c r="P10" i="59"/>
  <c r="O10" i="59"/>
  <c r="N10" i="59"/>
  <c r="M10" i="59"/>
  <c r="L10" i="59"/>
  <c r="K10" i="59"/>
  <c r="J10" i="59"/>
  <c r="I10" i="59"/>
  <c r="H10" i="59"/>
  <c r="G10" i="59"/>
  <c r="F10" i="59"/>
  <c r="E10" i="59"/>
  <c r="D10" i="59"/>
  <c r="S5" i="59"/>
  <c r="R5" i="59"/>
  <c r="Q5" i="59"/>
  <c r="P5" i="59"/>
  <c r="O5" i="59"/>
  <c r="N5" i="59"/>
  <c r="M5" i="59"/>
  <c r="L5" i="59"/>
  <c r="K5" i="59"/>
  <c r="J5" i="59"/>
  <c r="I5" i="59"/>
  <c r="H5" i="59"/>
  <c r="G5" i="59"/>
  <c r="F5" i="59"/>
  <c r="E5" i="59"/>
  <c r="D5" i="59"/>
  <c r="S28" i="58"/>
  <c r="R28" i="58"/>
  <c r="Q28" i="58"/>
  <c r="P28" i="58"/>
  <c r="O28" i="58"/>
  <c r="N28" i="58"/>
  <c r="M28" i="58"/>
  <c r="L28" i="58"/>
  <c r="K28" i="58"/>
  <c r="J28" i="58"/>
  <c r="I28" i="58"/>
  <c r="H28" i="58"/>
  <c r="G28" i="58"/>
  <c r="F28" i="58"/>
  <c r="E28" i="58"/>
  <c r="D28" i="58"/>
  <c r="S26" i="58"/>
  <c r="R26" i="58"/>
  <c r="Q26" i="58"/>
  <c r="P26" i="58"/>
  <c r="O26" i="58"/>
  <c r="N26" i="58"/>
  <c r="M26" i="58"/>
  <c r="L26" i="58"/>
  <c r="K26" i="58"/>
  <c r="J26" i="58"/>
  <c r="I26" i="58"/>
  <c r="H26" i="58"/>
  <c r="G26" i="58"/>
  <c r="F26" i="58"/>
  <c r="E26" i="58"/>
  <c r="D26" i="58"/>
  <c r="S24" i="58"/>
  <c r="R24" i="58"/>
  <c r="Q24" i="58"/>
  <c r="P24" i="58"/>
  <c r="O24" i="58"/>
  <c r="N24" i="58"/>
  <c r="M24" i="58"/>
  <c r="L24" i="58"/>
  <c r="K24" i="58"/>
  <c r="J24" i="58"/>
  <c r="I24" i="58"/>
  <c r="H24" i="58"/>
  <c r="G24" i="58"/>
  <c r="F24" i="58"/>
  <c r="E24" i="58"/>
  <c r="D24" i="58"/>
  <c r="S22" i="58"/>
  <c r="R22" i="58"/>
  <c r="Q22" i="58"/>
  <c r="P22" i="58"/>
  <c r="O22" i="58"/>
  <c r="N22" i="58"/>
  <c r="M22" i="58"/>
  <c r="L22" i="58"/>
  <c r="K22" i="58"/>
  <c r="J22" i="58"/>
  <c r="I22" i="58"/>
  <c r="H22" i="58"/>
  <c r="G22" i="58"/>
  <c r="F22" i="58"/>
  <c r="E22" i="58"/>
  <c r="D22" i="58"/>
  <c r="S18" i="58"/>
  <c r="R18" i="58"/>
  <c r="Q18" i="58"/>
  <c r="P18" i="58"/>
  <c r="O18" i="58"/>
  <c r="N18" i="58"/>
  <c r="M18" i="58"/>
  <c r="L18" i="58"/>
  <c r="K18" i="58"/>
  <c r="J18" i="58"/>
  <c r="I18" i="58"/>
  <c r="H18" i="58"/>
  <c r="G18" i="58"/>
  <c r="F18" i="58"/>
  <c r="E18" i="58"/>
  <c r="D18" i="58"/>
  <c r="S16" i="58"/>
  <c r="R16" i="58"/>
  <c r="Q16" i="58"/>
  <c r="P16" i="58"/>
  <c r="O16" i="58"/>
  <c r="N16" i="58"/>
  <c r="M16" i="58"/>
  <c r="L16" i="58"/>
  <c r="K16" i="58"/>
  <c r="J16" i="58"/>
  <c r="I16" i="58"/>
  <c r="H16" i="58"/>
  <c r="G16" i="58"/>
  <c r="F16" i="58"/>
  <c r="E16" i="58"/>
  <c r="D16" i="58"/>
  <c r="S14" i="58"/>
  <c r="R14" i="58"/>
  <c r="Q14" i="58"/>
  <c r="P14" i="58"/>
  <c r="O14" i="58"/>
  <c r="N14" i="58"/>
  <c r="M14" i="58"/>
  <c r="L14" i="58"/>
  <c r="K14" i="58"/>
  <c r="J14" i="58"/>
  <c r="I14" i="58"/>
  <c r="H14" i="58"/>
  <c r="G14" i="58"/>
  <c r="F14" i="58"/>
  <c r="E14" i="58"/>
  <c r="D14" i="58"/>
  <c r="S12" i="58"/>
  <c r="R12" i="58"/>
  <c r="Q12" i="58"/>
  <c r="P12" i="58"/>
  <c r="O12" i="58"/>
  <c r="N12" i="58"/>
  <c r="M12" i="58"/>
  <c r="L12" i="58"/>
  <c r="K12" i="58"/>
  <c r="J12" i="58"/>
  <c r="I12" i="58"/>
  <c r="H12" i="58"/>
  <c r="G12" i="58"/>
  <c r="F12" i="58"/>
  <c r="E12" i="58"/>
  <c r="D12" i="58"/>
  <c r="S8" i="58"/>
  <c r="R8" i="58"/>
  <c r="Q8" i="58"/>
  <c r="P8" i="58"/>
  <c r="O8" i="58"/>
  <c r="N8" i="58"/>
  <c r="M8" i="58"/>
  <c r="L8" i="58"/>
  <c r="K8" i="58"/>
  <c r="J8" i="58"/>
  <c r="I8" i="58"/>
  <c r="H8" i="58"/>
  <c r="G8" i="58"/>
  <c r="F8" i="58"/>
  <c r="E8" i="58"/>
  <c r="D8" i="58"/>
  <c r="S5" i="58"/>
  <c r="R5" i="58"/>
  <c r="Q5" i="58"/>
  <c r="P5" i="58"/>
  <c r="O5" i="58"/>
  <c r="N5" i="58"/>
  <c r="M5" i="58"/>
  <c r="L5" i="58"/>
  <c r="K5" i="58"/>
  <c r="J5" i="58"/>
  <c r="I5" i="58"/>
  <c r="H5" i="58"/>
  <c r="G5" i="58"/>
  <c r="F5" i="58"/>
  <c r="E5" i="58"/>
  <c r="D5" i="58"/>
  <c r="S28" i="57"/>
  <c r="R28" i="57"/>
  <c r="Q28" i="57"/>
  <c r="P28" i="57"/>
  <c r="O28" i="57"/>
  <c r="N28" i="57"/>
  <c r="M28" i="57"/>
  <c r="L28" i="57"/>
  <c r="K28" i="57"/>
  <c r="J28" i="57"/>
  <c r="I28" i="57"/>
  <c r="H28" i="57"/>
  <c r="G28" i="57"/>
  <c r="F28" i="57"/>
  <c r="E28" i="57"/>
  <c r="D28" i="57"/>
  <c r="S26" i="57"/>
  <c r="R26" i="57"/>
  <c r="Q26" i="57"/>
  <c r="P26" i="57"/>
  <c r="O26" i="57"/>
  <c r="N26" i="57"/>
  <c r="M26" i="57"/>
  <c r="L26" i="57"/>
  <c r="K26" i="57"/>
  <c r="J26" i="57"/>
  <c r="I26" i="57"/>
  <c r="H26" i="57"/>
  <c r="G26" i="57"/>
  <c r="F26" i="57"/>
  <c r="E26" i="57"/>
  <c r="D26" i="57"/>
  <c r="S24" i="57"/>
  <c r="R24" i="57"/>
  <c r="Q24" i="57"/>
  <c r="P24" i="57"/>
  <c r="O24" i="57"/>
  <c r="N24" i="57"/>
  <c r="M24" i="57"/>
  <c r="L24" i="57"/>
  <c r="K24" i="57"/>
  <c r="J24" i="57"/>
  <c r="I24" i="57"/>
  <c r="H24" i="57"/>
  <c r="G24" i="57"/>
  <c r="F24" i="57"/>
  <c r="E24" i="57"/>
  <c r="D24" i="57"/>
  <c r="S22" i="57"/>
  <c r="R22" i="57"/>
  <c r="Q22" i="57"/>
  <c r="P22" i="57"/>
  <c r="O22" i="57"/>
  <c r="N22" i="57"/>
  <c r="M22" i="57"/>
  <c r="L22" i="57"/>
  <c r="K22" i="57"/>
  <c r="J22" i="57"/>
  <c r="I22" i="57"/>
  <c r="H22" i="57"/>
  <c r="G22" i="57"/>
  <c r="F22" i="57"/>
  <c r="E22" i="57"/>
  <c r="D22" i="57"/>
  <c r="S18" i="57"/>
  <c r="R18" i="57"/>
  <c r="Q18" i="57"/>
  <c r="P18" i="57"/>
  <c r="O18" i="57"/>
  <c r="N18" i="57"/>
  <c r="M18" i="57"/>
  <c r="L18" i="57"/>
  <c r="K18" i="57"/>
  <c r="J18" i="57"/>
  <c r="I18" i="57"/>
  <c r="H18" i="57"/>
  <c r="G18" i="57"/>
  <c r="F18" i="57"/>
  <c r="E18" i="57"/>
  <c r="D18" i="57"/>
  <c r="S16" i="57"/>
  <c r="R16" i="57"/>
  <c r="Q16" i="57"/>
  <c r="P16" i="57"/>
  <c r="O16" i="57"/>
  <c r="N16" i="57"/>
  <c r="M16" i="57"/>
  <c r="L16" i="57"/>
  <c r="K16" i="57"/>
  <c r="J16" i="57"/>
  <c r="I16" i="57"/>
  <c r="H16" i="57"/>
  <c r="G16" i="57"/>
  <c r="F16" i="57"/>
  <c r="E16" i="57"/>
  <c r="D16" i="57"/>
  <c r="S14" i="57"/>
  <c r="R14" i="57"/>
  <c r="Q14" i="57"/>
  <c r="P14" i="57"/>
  <c r="O14" i="57"/>
  <c r="N14" i="57"/>
  <c r="M14" i="57"/>
  <c r="L14" i="57"/>
  <c r="K14" i="57"/>
  <c r="J14" i="57"/>
  <c r="I14" i="57"/>
  <c r="H14" i="57"/>
  <c r="G14" i="57"/>
  <c r="F14" i="57"/>
  <c r="E14" i="57"/>
  <c r="D14" i="57"/>
  <c r="S12" i="57"/>
  <c r="R12" i="57"/>
  <c r="Q12" i="57"/>
  <c r="P12" i="57"/>
  <c r="O12" i="57"/>
  <c r="N12" i="57"/>
  <c r="M12" i="57"/>
  <c r="L12" i="57"/>
  <c r="K12" i="57"/>
  <c r="J12" i="57"/>
  <c r="I12" i="57"/>
  <c r="H12" i="57"/>
  <c r="G12" i="57"/>
  <c r="F12" i="57"/>
  <c r="E12" i="57"/>
  <c r="D12" i="57"/>
  <c r="S8" i="57"/>
  <c r="R8" i="57"/>
  <c r="Q8" i="57"/>
  <c r="P8" i="57"/>
  <c r="O8" i="57"/>
  <c r="N8" i="57"/>
  <c r="M8" i="57"/>
  <c r="L8" i="57"/>
  <c r="K8" i="57"/>
  <c r="J8" i="57"/>
  <c r="I8" i="57"/>
  <c r="H8" i="57"/>
  <c r="G8" i="57"/>
  <c r="F8" i="57"/>
  <c r="E8" i="57"/>
  <c r="D8" i="57"/>
  <c r="S5" i="57"/>
  <c r="R5" i="57"/>
  <c r="Q5" i="57"/>
  <c r="P5" i="57"/>
  <c r="O5" i="57"/>
  <c r="N5" i="57"/>
  <c r="M5" i="57"/>
  <c r="L5" i="57"/>
  <c r="K5" i="57"/>
  <c r="J5" i="57"/>
  <c r="I5" i="57"/>
  <c r="H5" i="57"/>
  <c r="G5" i="57"/>
  <c r="F5" i="57"/>
  <c r="E5" i="57"/>
  <c r="D5" i="57"/>
  <c r="S28" i="56"/>
  <c r="R28" i="56"/>
  <c r="Q28" i="56"/>
  <c r="P28" i="56"/>
  <c r="O28" i="56"/>
  <c r="N28" i="56"/>
  <c r="M28" i="56"/>
  <c r="L28" i="56"/>
  <c r="K28" i="56"/>
  <c r="J28" i="56"/>
  <c r="I28" i="56"/>
  <c r="H28" i="56"/>
  <c r="G28" i="56"/>
  <c r="F28" i="56"/>
  <c r="E28" i="56"/>
  <c r="D28" i="56"/>
  <c r="S26" i="56"/>
  <c r="R26" i="56"/>
  <c r="Q26" i="56"/>
  <c r="P26" i="56"/>
  <c r="O26" i="56"/>
  <c r="N26" i="56"/>
  <c r="M26" i="56"/>
  <c r="L26" i="56"/>
  <c r="K26" i="56"/>
  <c r="J26" i="56"/>
  <c r="I26" i="56"/>
  <c r="H26" i="56"/>
  <c r="G26" i="56"/>
  <c r="F26" i="56"/>
  <c r="E26" i="56"/>
  <c r="D26" i="56"/>
  <c r="S24" i="56"/>
  <c r="R24" i="56"/>
  <c r="Q24" i="56"/>
  <c r="P24" i="56"/>
  <c r="O24" i="56"/>
  <c r="N24" i="56"/>
  <c r="M24" i="56"/>
  <c r="L24" i="56"/>
  <c r="K24" i="56"/>
  <c r="J24" i="56"/>
  <c r="I24" i="56"/>
  <c r="H24" i="56"/>
  <c r="G24" i="56"/>
  <c r="F24" i="56"/>
  <c r="E24" i="56"/>
  <c r="D24" i="56"/>
  <c r="S22" i="56"/>
  <c r="R22" i="56"/>
  <c r="Q22" i="56"/>
  <c r="P22" i="56"/>
  <c r="O22" i="56"/>
  <c r="N22" i="56"/>
  <c r="M22" i="56"/>
  <c r="L22" i="56"/>
  <c r="K22" i="56"/>
  <c r="J22" i="56"/>
  <c r="I22" i="56"/>
  <c r="H22" i="56"/>
  <c r="G22" i="56"/>
  <c r="F22" i="56"/>
  <c r="E22" i="56"/>
  <c r="D22" i="56"/>
  <c r="S18" i="56"/>
  <c r="R18" i="56"/>
  <c r="Q18" i="56"/>
  <c r="P18" i="56"/>
  <c r="O18" i="56"/>
  <c r="N18" i="56"/>
  <c r="M18" i="56"/>
  <c r="L18" i="56"/>
  <c r="K18" i="56"/>
  <c r="J18" i="56"/>
  <c r="I18" i="56"/>
  <c r="H18" i="56"/>
  <c r="G18" i="56"/>
  <c r="F18" i="56"/>
  <c r="E18" i="56"/>
  <c r="D18" i="56"/>
  <c r="S16" i="56"/>
  <c r="R16" i="56"/>
  <c r="Q16" i="56"/>
  <c r="P16" i="56"/>
  <c r="O16" i="56"/>
  <c r="N16" i="56"/>
  <c r="M16" i="56"/>
  <c r="L16" i="56"/>
  <c r="K16" i="56"/>
  <c r="J16" i="56"/>
  <c r="I16" i="56"/>
  <c r="H16" i="56"/>
  <c r="G16" i="56"/>
  <c r="F16" i="56"/>
  <c r="E16" i="56"/>
  <c r="D16" i="56"/>
  <c r="S14" i="56"/>
  <c r="R14" i="56"/>
  <c r="Q14" i="56"/>
  <c r="P14" i="56"/>
  <c r="O14" i="56"/>
  <c r="N14" i="56"/>
  <c r="M14" i="56"/>
  <c r="L14" i="56"/>
  <c r="K14" i="56"/>
  <c r="J14" i="56"/>
  <c r="I14" i="56"/>
  <c r="H14" i="56"/>
  <c r="G14" i="56"/>
  <c r="F14" i="56"/>
  <c r="E14" i="56"/>
  <c r="D14" i="56"/>
  <c r="S12" i="56"/>
  <c r="R12" i="56"/>
  <c r="Q12" i="56"/>
  <c r="P12" i="56"/>
  <c r="O12" i="56"/>
  <c r="N12" i="56"/>
  <c r="M12" i="56"/>
  <c r="L12" i="56"/>
  <c r="K12" i="56"/>
  <c r="J12" i="56"/>
  <c r="I12" i="56"/>
  <c r="H12" i="56"/>
  <c r="G12" i="56"/>
  <c r="F12" i="56"/>
  <c r="E12" i="56"/>
  <c r="D12" i="56"/>
  <c r="S8" i="56"/>
  <c r="R8" i="56"/>
  <c r="Q8" i="56"/>
  <c r="P8" i="56"/>
  <c r="O8" i="56"/>
  <c r="N8" i="56"/>
  <c r="M8" i="56"/>
  <c r="L8" i="56"/>
  <c r="K8" i="56"/>
  <c r="J8" i="56"/>
  <c r="I8" i="56"/>
  <c r="H8" i="56"/>
  <c r="G8" i="56"/>
  <c r="F8" i="56"/>
  <c r="E8" i="56"/>
  <c r="D8" i="56"/>
  <c r="S5" i="56"/>
  <c r="R5" i="56"/>
  <c r="Q5" i="56"/>
  <c r="P5" i="56"/>
  <c r="O5" i="56"/>
  <c r="N5" i="56"/>
  <c r="M5" i="56"/>
  <c r="L5" i="56"/>
  <c r="K5" i="56"/>
  <c r="J5" i="56"/>
  <c r="I5" i="56"/>
  <c r="H5" i="56"/>
  <c r="G5" i="56"/>
  <c r="F5" i="56"/>
  <c r="E5" i="56"/>
  <c r="D5" i="56"/>
  <c r="S30" i="55"/>
  <c r="R30" i="55"/>
  <c r="Q30" i="55"/>
  <c r="P30" i="55"/>
  <c r="O30" i="55"/>
  <c r="N30" i="55"/>
  <c r="M30" i="55"/>
  <c r="L30" i="55"/>
  <c r="K30" i="55"/>
  <c r="J30" i="55"/>
  <c r="I30" i="55"/>
  <c r="H30" i="55"/>
  <c r="G30" i="55"/>
  <c r="F30" i="55"/>
  <c r="E30" i="55"/>
  <c r="D30" i="55"/>
  <c r="S28" i="55"/>
  <c r="R28" i="55"/>
  <c r="Q28" i="55"/>
  <c r="P28" i="55"/>
  <c r="O28" i="55"/>
  <c r="N28" i="55"/>
  <c r="M28" i="55"/>
  <c r="L28" i="55"/>
  <c r="K28" i="55"/>
  <c r="J28" i="55"/>
  <c r="I28" i="55"/>
  <c r="H28" i="55"/>
  <c r="G28" i="55"/>
  <c r="F28" i="55"/>
  <c r="E28" i="55"/>
  <c r="D28" i="55"/>
  <c r="S26" i="55"/>
  <c r="R26" i="55"/>
  <c r="Q26" i="55"/>
  <c r="P26" i="55"/>
  <c r="O26" i="55"/>
  <c r="N26" i="55"/>
  <c r="M26" i="55"/>
  <c r="L26" i="55"/>
  <c r="K26" i="55"/>
  <c r="J26" i="55"/>
  <c r="I26" i="55"/>
  <c r="H26" i="55"/>
  <c r="G26" i="55"/>
  <c r="F26" i="55"/>
  <c r="E26" i="55"/>
  <c r="D26" i="55"/>
  <c r="S24" i="55"/>
  <c r="R24" i="55"/>
  <c r="Q24" i="55"/>
  <c r="P24" i="55"/>
  <c r="O24" i="55"/>
  <c r="N24" i="55"/>
  <c r="M24" i="55"/>
  <c r="L24" i="55"/>
  <c r="K24" i="55"/>
  <c r="J24" i="55"/>
  <c r="I24" i="55"/>
  <c r="H24" i="55"/>
  <c r="G24" i="55"/>
  <c r="F24" i="55"/>
  <c r="E24" i="55"/>
  <c r="D24" i="55"/>
  <c r="S20" i="55"/>
  <c r="R20" i="55"/>
  <c r="Q20" i="55"/>
  <c r="P20" i="55"/>
  <c r="O20" i="55"/>
  <c r="N20" i="55"/>
  <c r="M20" i="55"/>
  <c r="L20" i="55"/>
  <c r="K20" i="55"/>
  <c r="J20" i="55"/>
  <c r="I20" i="55"/>
  <c r="H20" i="55"/>
  <c r="G20" i="55"/>
  <c r="F20" i="55"/>
  <c r="E20" i="55"/>
  <c r="D20" i="55"/>
  <c r="S18" i="55"/>
  <c r="R18" i="55"/>
  <c r="Q18" i="55"/>
  <c r="P18" i="55"/>
  <c r="O18" i="55"/>
  <c r="N18" i="55"/>
  <c r="M18" i="55"/>
  <c r="L18" i="55"/>
  <c r="K18" i="55"/>
  <c r="J18" i="55"/>
  <c r="I18" i="55"/>
  <c r="H18" i="55"/>
  <c r="G18" i="55"/>
  <c r="F18" i="55"/>
  <c r="E18" i="55"/>
  <c r="D18" i="55"/>
  <c r="S16" i="55"/>
  <c r="R16" i="55"/>
  <c r="Q16" i="55"/>
  <c r="P16" i="55"/>
  <c r="O16" i="55"/>
  <c r="N16" i="55"/>
  <c r="M16" i="55"/>
  <c r="L16" i="55"/>
  <c r="K16" i="55"/>
  <c r="J16" i="55"/>
  <c r="I16" i="55"/>
  <c r="H16" i="55"/>
  <c r="G16" i="55"/>
  <c r="F16" i="55"/>
  <c r="E16" i="55"/>
  <c r="D16" i="55"/>
  <c r="S14" i="55"/>
  <c r="R14" i="55"/>
  <c r="Q14" i="55"/>
  <c r="P14" i="55"/>
  <c r="O14" i="55"/>
  <c r="N14" i="55"/>
  <c r="M14" i="55"/>
  <c r="L14" i="55"/>
  <c r="K14" i="55"/>
  <c r="J14" i="55"/>
  <c r="I14" i="55"/>
  <c r="H14" i="55"/>
  <c r="G14" i="55"/>
  <c r="F14" i="55"/>
  <c r="E14" i="55"/>
  <c r="D14" i="55"/>
  <c r="S10" i="55"/>
  <c r="R10" i="55"/>
  <c r="Q10" i="55"/>
  <c r="P10" i="55"/>
  <c r="O10" i="55"/>
  <c r="N10" i="55"/>
  <c r="M10" i="55"/>
  <c r="L10" i="55"/>
  <c r="K10" i="55"/>
  <c r="J10" i="55"/>
  <c r="I10" i="55"/>
  <c r="H10" i="55"/>
  <c r="G10" i="55"/>
  <c r="F10" i="55"/>
  <c r="E10" i="55"/>
  <c r="D10" i="55"/>
  <c r="S8" i="55"/>
  <c r="R8" i="55"/>
  <c r="Q8" i="55"/>
  <c r="P8" i="55"/>
  <c r="O8" i="55"/>
  <c r="N8" i="55"/>
  <c r="M8" i="55"/>
  <c r="L8" i="55"/>
  <c r="K8" i="55"/>
  <c r="J8" i="55"/>
  <c r="I8" i="55"/>
  <c r="H8" i="55"/>
  <c r="G8" i="55"/>
  <c r="F8" i="55"/>
  <c r="E8" i="55"/>
  <c r="D8" i="55"/>
  <c r="S5" i="55"/>
  <c r="R5" i="55"/>
  <c r="Q5" i="55"/>
  <c r="P5" i="55"/>
  <c r="O5" i="55"/>
  <c r="N5" i="55"/>
  <c r="M5" i="55"/>
  <c r="L5" i="55"/>
  <c r="K5" i="55"/>
  <c r="J5" i="55"/>
  <c r="I5" i="55"/>
  <c r="H5" i="55"/>
  <c r="G5" i="55"/>
  <c r="F5" i="55"/>
  <c r="E5" i="55"/>
  <c r="D5" i="55"/>
  <c r="S28" i="54"/>
  <c r="R28" i="54"/>
  <c r="Q28" i="54"/>
  <c r="P28" i="54"/>
  <c r="O28" i="54"/>
  <c r="N28" i="54"/>
  <c r="M28" i="54"/>
  <c r="L28" i="54"/>
  <c r="K28" i="54"/>
  <c r="J28" i="54"/>
  <c r="I28" i="54"/>
  <c r="H28" i="54"/>
  <c r="G28" i="54"/>
  <c r="F28" i="54"/>
  <c r="E28" i="54"/>
  <c r="D28" i="54"/>
  <c r="S26" i="54"/>
  <c r="R26" i="54"/>
  <c r="Q26" i="54"/>
  <c r="P26" i="54"/>
  <c r="O26" i="54"/>
  <c r="N26" i="54"/>
  <c r="M26" i="54"/>
  <c r="L26" i="54"/>
  <c r="K26" i="54"/>
  <c r="J26" i="54"/>
  <c r="I26" i="54"/>
  <c r="H26" i="54"/>
  <c r="G26" i="54"/>
  <c r="F26" i="54"/>
  <c r="E26" i="54"/>
  <c r="D26" i="54"/>
  <c r="S24" i="54"/>
  <c r="R24" i="54"/>
  <c r="Q24" i="54"/>
  <c r="P24" i="54"/>
  <c r="O24" i="54"/>
  <c r="N24" i="54"/>
  <c r="M24" i="54"/>
  <c r="L24" i="54"/>
  <c r="K24" i="54"/>
  <c r="J24" i="54"/>
  <c r="I24" i="54"/>
  <c r="H24" i="54"/>
  <c r="G24" i="54"/>
  <c r="F24" i="54"/>
  <c r="E24" i="54"/>
  <c r="D24" i="54"/>
  <c r="S22" i="54"/>
  <c r="R22" i="54"/>
  <c r="Q22" i="54"/>
  <c r="P22" i="54"/>
  <c r="O22" i="54"/>
  <c r="N22" i="54"/>
  <c r="M22" i="54"/>
  <c r="L22" i="54"/>
  <c r="K22" i="54"/>
  <c r="J22" i="54"/>
  <c r="I22" i="54"/>
  <c r="H22" i="54"/>
  <c r="G22" i="54"/>
  <c r="F22" i="54"/>
  <c r="E22" i="54"/>
  <c r="D22" i="54"/>
  <c r="S18" i="54"/>
  <c r="R18" i="54"/>
  <c r="Q18" i="54"/>
  <c r="P18" i="54"/>
  <c r="O18" i="54"/>
  <c r="N18" i="54"/>
  <c r="M18" i="54"/>
  <c r="L18" i="54"/>
  <c r="K18" i="54"/>
  <c r="J18" i="54"/>
  <c r="I18" i="54"/>
  <c r="H18" i="54"/>
  <c r="G18" i="54"/>
  <c r="F18" i="54"/>
  <c r="E18" i="54"/>
  <c r="D18" i="54"/>
  <c r="S16" i="54"/>
  <c r="R16" i="54"/>
  <c r="Q16" i="54"/>
  <c r="P16" i="54"/>
  <c r="O16" i="54"/>
  <c r="N16" i="54"/>
  <c r="M16" i="54"/>
  <c r="L16" i="54"/>
  <c r="K16" i="54"/>
  <c r="J16" i="54"/>
  <c r="I16" i="54"/>
  <c r="H16" i="54"/>
  <c r="G16" i="54"/>
  <c r="F16" i="54"/>
  <c r="E16" i="54"/>
  <c r="D16" i="54"/>
  <c r="S14" i="54"/>
  <c r="R14" i="54"/>
  <c r="Q14" i="54"/>
  <c r="P14" i="54"/>
  <c r="O14" i="54"/>
  <c r="N14" i="54"/>
  <c r="M14" i="54"/>
  <c r="L14" i="54"/>
  <c r="K14" i="54"/>
  <c r="J14" i="54"/>
  <c r="I14" i="54"/>
  <c r="H14" i="54"/>
  <c r="G14" i="54"/>
  <c r="F14" i="54"/>
  <c r="E14" i="54"/>
  <c r="D14" i="54"/>
  <c r="S12" i="54"/>
  <c r="R12" i="54"/>
  <c r="Q12" i="54"/>
  <c r="P12" i="54"/>
  <c r="O12" i="54"/>
  <c r="N12" i="54"/>
  <c r="M12" i="54"/>
  <c r="L12" i="54"/>
  <c r="K12" i="54"/>
  <c r="J12" i="54"/>
  <c r="I12" i="54"/>
  <c r="H12" i="54"/>
  <c r="G12" i="54"/>
  <c r="F12" i="54"/>
  <c r="E12" i="54"/>
  <c r="D12" i="54"/>
  <c r="S8" i="54"/>
  <c r="R8" i="54"/>
  <c r="Q8" i="54"/>
  <c r="P8" i="54"/>
  <c r="O8" i="54"/>
  <c r="N8" i="54"/>
  <c r="M8" i="54"/>
  <c r="L8" i="54"/>
  <c r="K8" i="54"/>
  <c r="J8" i="54"/>
  <c r="I8" i="54"/>
  <c r="H8" i="54"/>
  <c r="G8" i="54"/>
  <c r="F8" i="54"/>
  <c r="E8" i="54"/>
  <c r="D8" i="54"/>
  <c r="S5" i="54"/>
  <c r="R5" i="54"/>
  <c r="Q5" i="54"/>
  <c r="P5" i="54"/>
  <c r="O5" i="54"/>
  <c r="N5" i="54"/>
  <c r="M5" i="54"/>
  <c r="L5" i="54"/>
  <c r="K5" i="54"/>
  <c r="J5" i="54"/>
  <c r="I5" i="54"/>
  <c r="H5" i="54"/>
  <c r="G5" i="54"/>
  <c r="F5" i="54"/>
  <c r="E5" i="54"/>
  <c r="D5" i="54"/>
  <c r="S36" i="53"/>
  <c r="R36" i="53"/>
  <c r="Q36" i="53"/>
  <c r="P36" i="53"/>
  <c r="O36" i="53"/>
  <c r="N36" i="53"/>
  <c r="M36" i="53"/>
  <c r="L36" i="53"/>
  <c r="K36" i="53"/>
  <c r="J36" i="53"/>
  <c r="I36" i="53"/>
  <c r="H36" i="53"/>
  <c r="G36" i="53"/>
  <c r="F36" i="53"/>
  <c r="E36" i="53"/>
  <c r="D36" i="53"/>
  <c r="S34" i="53"/>
  <c r="R34" i="53"/>
  <c r="Q34" i="53"/>
  <c r="P34" i="53"/>
  <c r="O34" i="53"/>
  <c r="N34" i="53"/>
  <c r="M34" i="53"/>
  <c r="L34" i="53"/>
  <c r="K34" i="53"/>
  <c r="J34" i="53"/>
  <c r="I34" i="53"/>
  <c r="H34" i="53"/>
  <c r="G34" i="53"/>
  <c r="F34" i="53"/>
  <c r="E34" i="53"/>
  <c r="D34" i="53"/>
  <c r="S32" i="53"/>
  <c r="R32" i="53"/>
  <c r="Q32" i="53"/>
  <c r="P32" i="53"/>
  <c r="O32" i="53"/>
  <c r="N32" i="53"/>
  <c r="M32" i="53"/>
  <c r="L32" i="53"/>
  <c r="K32" i="53"/>
  <c r="J32" i="53"/>
  <c r="I32" i="53"/>
  <c r="H32" i="53"/>
  <c r="G32" i="53"/>
  <c r="F32" i="53"/>
  <c r="E32" i="53"/>
  <c r="D32" i="53"/>
  <c r="S30" i="53"/>
  <c r="R30" i="53"/>
  <c r="Q30" i="53"/>
  <c r="P30" i="53"/>
  <c r="O30" i="53"/>
  <c r="N30" i="53"/>
  <c r="M30" i="53"/>
  <c r="L30" i="53"/>
  <c r="K30" i="53"/>
  <c r="J30" i="53"/>
  <c r="I30" i="53"/>
  <c r="H30" i="53"/>
  <c r="G30" i="53"/>
  <c r="F30" i="53"/>
  <c r="E30" i="53"/>
  <c r="D30" i="53"/>
  <c r="S26" i="53"/>
  <c r="R26" i="53"/>
  <c r="Q26" i="53"/>
  <c r="P26" i="53"/>
  <c r="O26" i="53"/>
  <c r="N26" i="53"/>
  <c r="M26" i="53"/>
  <c r="L26" i="53"/>
  <c r="K26" i="53"/>
  <c r="J26" i="53"/>
  <c r="I26" i="53"/>
  <c r="H26" i="53"/>
  <c r="G26" i="53"/>
  <c r="F26" i="53"/>
  <c r="E26" i="53"/>
  <c r="D26" i="53"/>
  <c r="S24" i="53"/>
  <c r="R24" i="53"/>
  <c r="Q24" i="53"/>
  <c r="P24" i="53"/>
  <c r="O24" i="53"/>
  <c r="N24" i="53"/>
  <c r="M24" i="53"/>
  <c r="L24" i="53"/>
  <c r="K24" i="53"/>
  <c r="J24" i="53"/>
  <c r="I24" i="53"/>
  <c r="H24" i="53"/>
  <c r="G24" i="53"/>
  <c r="F24" i="53"/>
  <c r="E24" i="53"/>
  <c r="D24" i="53"/>
  <c r="S22" i="53"/>
  <c r="R22" i="53"/>
  <c r="Q22" i="53"/>
  <c r="P22" i="53"/>
  <c r="O22" i="53"/>
  <c r="N22" i="53"/>
  <c r="M22" i="53"/>
  <c r="L22" i="53"/>
  <c r="K22" i="53"/>
  <c r="J22" i="53"/>
  <c r="I22" i="53"/>
  <c r="H22" i="53"/>
  <c r="G22" i="53"/>
  <c r="F22" i="53"/>
  <c r="E22" i="53"/>
  <c r="D22" i="53"/>
  <c r="S20" i="53"/>
  <c r="R20" i="53"/>
  <c r="Q20" i="53"/>
  <c r="P20" i="53"/>
  <c r="O20" i="53"/>
  <c r="N20" i="53"/>
  <c r="M20" i="53"/>
  <c r="L20" i="53"/>
  <c r="K20" i="53"/>
  <c r="J20" i="53"/>
  <c r="I20" i="53"/>
  <c r="H20" i="53"/>
  <c r="G20" i="53"/>
  <c r="F20" i="53"/>
  <c r="E20" i="53"/>
  <c r="D20" i="53"/>
  <c r="S16" i="53"/>
  <c r="R16" i="53"/>
  <c r="Q16" i="53"/>
  <c r="P16" i="53"/>
  <c r="O16" i="53"/>
  <c r="N16" i="53"/>
  <c r="M16" i="53"/>
  <c r="L16" i="53"/>
  <c r="K16" i="53"/>
  <c r="J16" i="53"/>
  <c r="I16" i="53"/>
  <c r="H16" i="53"/>
  <c r="G16" i="53"/>
  <c r="F16" i="53"/>
  <c r="E16" i="53"/>
  <c r="D16" i="53"/>
  <c r="S14" i="53"/>
  <c r="R14" i="53"/>
  <c r="Q14" i="53"/>
  <c r="P14" i="53"/>
  <c r="O14" i="53"/>
  <c r="N14" i="53"/>
  <c r="M14" i="53"/>
  <c r="L14" i="53"/>
  <c r="K14" i="53"/>
  <c r="J14" i="53"/>
  <c r="I14" i="53"/>
  <c r="H14" i="53"/>
  <c r="G14" i="53"/>
  <c r="F14" i="53"/>
  <c r="E14" i="53"/>
  <c r="D14" i="53"/>
  <c r="S12" i="53"/>
  <c r="R12" i="53"/>
  <c r="Q12" i="53"/>
  <c r="P12" i="53"/>
  <c r="O12" i="53"/>
  <c r="N12" i="53"/>
  <c r="M12" i="53"/>
  <c r="L12" i="53"/>
  <c r="K12" i="53"/>
  <c r="J12" i="53"/>
  <c r="I12" i="53"/>
  <c r="H12" i="53"/>
  <c r="G12" i="53"/>
  <c r="F12" i="53"/>
  <c r="E12" i="53"/>
  <c r="D12" i="53"/>
  <c r="S10" i="53"/>
  <c r="R10" i="53"/>
  <c r="Q10" i="53"/>
  <c r="P10" i="53"/>
  <c r="O10" i="53"/>
  <c r="N10" i="53"/>
  <c r="M10" i="53"/>
  <c r="L10" i="53"/>
  <c r="K10" i="53"/>
  <c r="J10" i="53"/>
  <c r="I10" i="53"/>
  <c r="H10" i="53"/>
  <c r="G10" i="53"/>
  <c r="F10" i="53"/>
  <c r="E10" i="53"/>
  <c r="D10" i="53"/>
  <c r="S8" i="53"/>
  <c r="R8" i="53"/>
  <c r="Q8" i="53"/>
  <c r="P8" i="53"/>
  <c r="O8" i="53"/>
  <c r="N8" i="53"/>
  <c r="M8" i="53"/>
  <c r="L8" i="53"/>
  <c r="K8" i="53"/>
  <c r="J8" i="53"/>
  <c r="I8" i="53"/>
  <c r="H8" i="53"/>
  <c r="G8" i="53"/>
  <c r="F8" i="53"/>
  <c r="E8" i="53"/>
  <c r="D8" i="53"/>
  <c r="S5" i="53"/>
  <c r="R5" i="53"/>
  <c r="Q5" i="53"/>
  <c r="P5" i="53"/>
  <c r="O5" i="53"/>
  <c r="N5" i="53"/>
  <c r="M5" i="53"/>
  <c r="L5" i="53"/>
  <c r="K5" i="53"/>
  <c r="J5" i="53"/>
  <c r="I5" i="53"/>
  <c r="H5" i="53"/>
  <c r="G5" i="53"/>
  <c r="F5" i="53"/>
  <c r="E5" i="53"/>
  <c r="D5" i="53"/>
  <c r="S32" i="52"/>
  <c r="R32" i="52"/>
  <c r="Q32" i="52"/>
  <c r="P32" i="52"/>
  <c r="O32" i="52"/>
  <c r="N32" i="52"/>
  <c r="M32" i="52"/>
  <c r="L32" i="52"/>
  <c r="K32" i="52"/>
  <c r="J32" i="52"/>
  <c r="I32" i="52"/>
  <c r="H32" i="52"/>
  <c r="G32" i="52"/>
  <c r="F32" i="52"/>
  <c r="E32" i="52"/>
  <c r="D32" i="52"/>
  <c r="S30" i="52"/>
  <c r="R30" i="52"/>
  <c r="Q30" i="52"/>
  <c r="P30" i="52"/>
  <c r="O30" i="52"/>
  <c r="N30" i="52"/>
  <c r="M30" i="52"/>
  <c r="L30" i="52"/>
  <c r="K30" i="52"/>
  <c r="J30" i="52"/>
  <c r="I30" i="52"/>
  <c r="H30" i="52"/>
  <c r="G30" i="52"/>
  <c r="F30" i="52"/>
  <c r="E30" i="52"/>
  <c r="D30" i="52"/>
  <c r="S28" i="52"/>
  <c r="R28" i="52"/>
  <c r="Q28" i="52"/>
  <c r="P28" i="52"/>
  <c r="O28" i="52"/>
  <c r="N28" i="52"/>
  <c r="M28" i="52"/>
  <c r="L28" i="52"/>
  <c r="K28" i="52"/>
  <c r="J28" i="52"/>
  <c r="I28" i="52"/>
  <c r="H28" i="52"/>
  <c r="G28" i="52"/>
  <c r="F28" i="52"/>
  <c r="E28" i="52"/>
  <c r="D28" i="52"/>
  <c r="S26" i="52"/>
  <c r="R26" i="52"/>
  <c r="Q26" i="52"/>
  <c r="P26" i="52"/>
  <c r="O26" i="52"/>
  <c r="N26" i="52"/>
  <c r="M26" i="52"/>
  <c r="L26" i="52"/>
  <c r="K26" i="52"/>
  <c r="J26" i="52"/>
  <c r="I26" i="52"/>
  <c r="H26" i="52"/>
  <c r="G26" i="52"/>
  <c r="F26" i="52"/>
  <c r="E26" i="52"/>
  <c r="D26" i="52"/>
  <c r="S22" i="52"/>
  <c r="R22" i="52"/>
  <c r="Q22" i="52"/>
  <c r="P22" i="52"/>
  <c r="O22" i="52"/>
  <c r="N22" i="52"/>
  <c r="M22" i="52"/>
  <c r="L22" i="52"/>
  <c r="K22" i="52"/>
  <c r="J22" i="52"/>
  <c r="I22" i="52"/>
  <c r="H22" i="52"/>
  <c r="G22" i="52"/>
  <c r="F22" i="52"/>
  <c r="E22" i="52"/>
  <c r="D22" i="52"/>
  <c r="S20" i="52"/>
  <c r="R20" i="52"/>
  <c r="Q20" i="52"/>
  <c r="P20" i="52"/>
  <c r="O20" i="52"/>
  <c r="N20" i="52"/>
  <c r="M20" i="52"/>
  <c r="L20" i="52"/>
  <c r="K20" i="52"/>
  <c r="J20" i="52"/>
  <c r="I20" i="52"/>
  <c r="H20" i="52"/>
  <c r="G20" i="52"/>
  <c r="F20" i="52"/>
  <c r="E20" i="52"/>
  <c r="D20" i="52"/>
  <c r="S18" i="52"/>
  <c r="R18" i="52"/>
  <c r="Q18" i="52"/>
  <c r="P18" i="52"/>
  <c r="O18" i="52"/>
  <c r="N18" i="52"/>
  <c r="M18" i="52"/>
  <c r="L18" i="52"/>
  <c r="K18" i="52"/>
  <c r="J18" i="52"/>
  <c r="I18" i="52"/>
  <c r="H18" i="52"/>
  <c r="G18" i="52"/>
  <c r="F18" i="52"/>
  <c r="E18" i="52"/>
  <c r="D18" i="52"/>
  <c r="S16" i="52"/>
  <c r="R16" i="52"/>
  <c r="Q16" i="52"/>
  <c r="P16" i="52"/>
  <c r="O16" i="52"/>
  <c r="N16" i="52"/>
  <c r="M16" i="52"/>
  <c r="L16" i="52"/>
  <c r="K16" i="52"/>
  <c r="J16" i="52"/>
  <c r="I16" i="52"/>
  <c r="H16" i="52"/>
  <c r="G16" i="52"/>
  <c r="F16" i="52"/>
  <c r="E16" i="52"/>
  <c r="D16" i="52"/>
  <c r="S12" i="52"/>
  <c r="R12" i="52"/>
  <c r="Q12" i="52"/>
  <c r="P12" i="52"/>
  <c r="O12" i="52"/>
  <c r="N12" i="52"/>
  <c r="M12" i="52"/>
  <c r="L12" i="52"/>
  <c r="K12" i="52"/>
  <c r="J12" i="52"/>
  <c r="I12" i="52"/>
  <c r="H12" i="52"/>
  <c r="G12" i="52"/>
  <c r="F12" i="52"/>
  <c r="E12" i="52"/>
  <c r="D12" i="52"/>
  <c r="S10" i="52"/>
  <c r="R10" i="52"/>
  <c r="Q10" i="52"/>
  <c r="P10" i="52"/>
  <c r="O10" i="52"/>
  <c r="N10" i="52"/>
  <c r="M10" i="52"/>
  <c r="L10" i="52"/>
  <c r="K10" i="52"/>
  <c r="J10" i="52"/>
  <c r="I10" i="52"/>
  <c r="H10" i="52"/>
  <c r="G10" i="52"/>
  <c r="F10" i="52"/>
  <c r="E10" i="52"/>
  <c r="D10" i="52"/>
  <c r="S8" i="52"/>
  <c r="R8" i="52"/>
  <c r="Q8" i="52"/>
  <c r="P8" i="52"/>
  <c r="O8" i="52"/>
  <c r="N8" i="52"/>
  <c r="M8" i="52"/>
  <c r="L8" i="52"/>
  <c r="K8" i="52"/>
  <c r="J8" i="52"/>
  <c r="I8" i="52"/>
  <c r="H8" i="52"/>
  <c r="G8" i="52"/>
  <c r="F8" i="52"/>
  <c r="E8" i="52"/>
  <c r="D8" i="52"/>
  <c r="S5" i="52"/>
  <c r="R5" i="52"/>
  <c r="Q5" i="52"/>
  <c r="P5" i="52"/>
  <c r="O5" i="52"/>
  <c r="N5" i="52"/>
  <c r="M5" i="52"/>
  <c r="L5" i="52"/>
  <c r="K5" i="52"/>
  <c r="J5" i="52"/>
  <c r="I5" i="52"/>
  <c r="H5" i="52"/>
  <c r="G5" i="52"/>
  <c r="F5" i="52"/>
  <c r="E5" i="52"/>
  <c r="D5" i="52"/>
  <c r="S36" i="51"/>
  <c r="R36" i="51"/>
  <c r="Q36" i="51"/>
  <c r="P36" i="51"/>
  <c r="O36" i="51"/>
  <c r="N36" i="51"/>
  <c r="M36" i="51"/>
  <c r="L36" i="51"/>
  <c r="K36" i="51"/>
  <c r="J36" i="51"/>
  <c r="I36" i="51"/>
  <c r="H36" i="51"/>
  <c r="G36" i="51"/>
  <c r="F36" i="51"/>
  <c r="E36" i="51"/>
  <c r="D36" i="51"/>
  <c r="S34" i="51"/>
  <c r="R34" i="51"/>
  <c r="Q34" i="51"/>
  <c r="P34" i="51"/>
  <c r="O34" i="51"/>
  <c r="N34" i="51"/>
  <c r="M34" i="51"/>
  <c r="L34" i="51"/>
  <c r="K34" i="51"/>
  <c r="J34" i="51"/>
  <c r="I34" i="51"/>
  <c r="H34" i="51"/>
  <c r="G34" i="51"/>
  <c r="F34" i="51"/>
  <c r="E34" i="51"/>
  <c r="D34" i="51"/>
  <c r="S32" i="51"/>
  <c r="R32" i="51"/>
  <c r="Q32" i="51"/>
  <c r="P32" i="51"/>
  <c r="O32" i="51"/>
  <c r="N32" i="51"/>
  <c r="M32" i="51"/>
  <c r="L32" i="51"/>
  <c r="K32" i="51"/>
  <c r="J32" i="51"/>
  <c r="I32" i="51"/>
  <c r="H32" i="51"/>
  <c r="G32" i="51"/>
  <c r="F32" i="51"/>
  <c r="E32" i="51"/>
  <c r="D32" i="51"/>
  <c r="S30" i="51"/>
  <c r="R30" i="51"/>
  <c r="Q30" i="51"/>
  <c r="P30" i="51"/>
  <c r="O30" i="51"/>
  <c r="N30" i="51"/>
  <c r="M30" i="51"/>
  <c r="L30" i="51"/>
  <c r="K30" i="51"/>
  <c r="J30" i="51"/>
  <c r="I30" i="51"/>
  <c r="H30" i="51"/>
  <c r="G30" i="51"/>
  <c r="F30" i="51"/>
  <c r="E30" i="51"/>
  <c r="D30" i="51"/>
  <c r="S26" i="51"/>
  <c r="R26" i="51"/>
  <c r="Q26" i="51"/>
  <c r="P26" i="51"/>
  <c r="O26" i="51"/>
  <c r="N26" i="51"/>
  <c r="M26" i="51"/>
  <c r="L26" i="51"/>
  <c r="K26" i="51"/>
  <c r="J26" i="51"/>
  <c r="I26" i="51"/>
  <c r="H26" i="51"/>
  <c r="G26" i="51"/>
  <c r="F26" i="51"/>
  <c r="E26" i="51"/>
  <c r="D26" i="51"/>
  <c r="S24" i="51"/>
  <c r="R24" i="51"/>
  <c r="Q24" i="51"/>
  <c r="P24" i="51"/>
  <c r="O24" i="51"/>
  <c r="N24" i="51"/>
  <c r="M24" i="51"/>
  <c r="L24" i="51"/>
  <c r="K24" i="51"/>
  <c r="J24" i="51"/>
  <c r="I24" i="51"/>
  <c r="H24" i="51"/>
  <c r="G24" i="51"/>
  <c r="F24" i="51"/>
  <c r="E24" i="51"/>
  <c r="D24" i="51"/>
  <c r="S22" i="51"/>
  <c r="R22" i="51"/>
  <c r="Q22" i="51"/>
  <c r="P22" i="51"/>
  <c r="O22" i="51"/>
  <c r="N22" i="51"/>
  <c r="M22" i="51"/>
  <c r="L22" i="51"/>
  <c r="K22" i="51"/>
  <c r="J22" i="51"/>
  <c r="I22" i="51"/>
  <c r="H22" i="51"/>
  <c r="G22" i="51"/>
  <c r="F22" i="51"/>
  <c r="E22" i="51"/>
  <c r="D22" i="51"/>
  <c r="S20" i="51"/>
  <c r="R20" i="51"/>
  <c r="Q20" i="51"/>
  <c r="P20" i="51"/>
  <c r="O20" i="51"/>
  <c r="N20" i="51"/>
  <c r="M20" i="51"/>
  <c r="L20" i="51"/>
  <c r="K20" i="51"/>
  <c r="J20" i="51"/>
  <c r="I20" i="51"/>
  <c r="H20" i="51"/>
  <c r="G20" i="51"/>
  <c r="F20" i="51"/>
  <c r="E20" i="51"/>
  <c r="D20" i="51"/>
  <c r="S16" i="51"/>
  <c r="R16" i="51"/>
  <c r="Q16" i="51"/>
  <c r="P16" i="51"/>
  <c r="O16" i="51"/>
  <c r="N16" i="51"/>
  <c r="M16" i="51"/>
  <c r="L16" i="51"/>
  <c r="K16" i="51"/>
  <c r="J16" i="51"/>
  <c r="I16" i="51"/>
  <c r="H16" i="51"/>
  <c r="G16" i="51"/>
  <c r="F16" i="51"/>
  <c r="E16" i="51"/>
  <c r="D16" i="51"/>
  <c r="S14" i="51"/>
  <c r="R14" i="51"/>
  <c r="Q14" i="51"/>
  <c r="P14" i="51"/>
  <c r="O14" i="51"/>
  <c r="N14" i="51"/>
  <c r="M14" i="51"/>
  <c r="L14" i="51"/>
  <c r="K14" i="51"/>
  <c r="J14" i="51"/>
  <c r="I14" i="51"/>
  <c r="H14" i="51"/>
  <c r="G14" i="51"/>
  <c r="F14" i="51"/>
  <c r="E14" i="51"/>
  <c r="D14" i="51"/>
  <c r="S12" i="51"/>
  <c r="R12" i="51"/>
  <c r="Q12" i="51"/>
  <c r="P12" i="51"/>
  <c r="O12" i="51"/>
  <c r="N12" i="51"/>
  <c r="M12" i="51"/>
  <c r="L12" i="51"/>
  <c r="K12" i="51"/>
  <c r="J12" i="51"/>
  <c r="I12" i="51"/>
  <c r="H12" i="51"/>
  <c r="G12" i="51"/>
  <c r="F12" i="51"/>
  <c r="E12" i="51"/>
  <c r="D12" i="51"/>
  <c r="S10" i="51"/>
  <c r="R10" i="51"/>
  <c r="Q10" i="51"/>
  <c r="P10" i="51"/>
  <c r="O10" i="51"/>
  <c r="N10" i="51"/>
  <c r="M10" i="51"/>
  <c r="L10" i="51"/>
  <c r="K10" i="51"/>
  <c r="J10" i="51"/>
  <c r="I10" i="51"/>
  <c r="H10" i="51"/>
  <c r="G10" i="51"/>
  <c r="F10" i="51"/>
  <c r="E10" i="51"/>
  <c r="D10" i="51"/>
  <c r="S8" i="51"/>
  <c r="R8" i="51"/>
  <c r="Q8" i="51"/>
  <c r="P8" i="51"/>
  <c r="O8" i="51"/>
  <c r="N8" i="51"/>
  <c r="M8" i="51"/>
  <c r="L8" i="51"/>
  <c r="K8" i="51"/>
  <c r="J8" i="51"/>
  <c r="I8" i="51"/>
  <c r="H8" i="51"/>
  <c r="G8" i="51"/>
  <c r="F8" i="51"/>
  <c r="E8" i="51"/>
  <c r="D8" i="51"/>
  <c r="S5" i="51"/>
  <c r="R5" i="51"/>
  <c r="Q5" i="51"/>
  <c r="P5" i="51"/>
  <c r="O5" i="51"/>
  <c r="N5" i="51"/>
  <c r="M5" i="51"/>
  <c r="L5" i="51"/>
  <c r="K5" i="51"/>
  <c r="J5" i="51"/>
  <c r="I5" i="51"/>
  <c r="H5" i="51"/>
  <c r="G5" i="51"/>
  <c r="F5" i="51"/>
  <c r="E5" i="51"/>
  <c r="D5" i="51"/>
  <c r="S38" i="50"/>
  <c r="R38" i="50"/>
  <c r="Q38" i="50"/>
  <c r="P38" i="50"/>
  <c r="O38" i="50"/>
  <c r="N38" i="50"/>
  <c r="M38" i="50"/>
  <c r="L38" i="50"/>
  <c r="K38" i="50"/>
  <c r="J38" i="50"/>
  <c r="I38" i="50"/>
  <c r="H38" i="50"/>
  <c r="G38" i="50"/>
  <c r="F38" i="50"/>
  <c r="E38" i="50"/>
  <c r="D38" i="50"/>
  <c r="S36" i="50"/>
  <c r="R36" i="50"/>
  <c r="Q36" i="50"/>
  <c r="P36" i="50"/>
  <c r="O36" i="50"/>
  <c r="N36" i="50"/>
  <c r="M36" i="50"/>
  <c r="L36" i="50"/>
  <c r="K36" i="50"/>
  <c r="J36" i="50"/>
  <c r="I36" i="50"/>
  <c r="H36" i="50"/>
  <c r="G36" i="50"/>
  <c r="F36" i="50"/>
  <c r="E36" i="50"/>
  <c r="D36" i="50"/>
  <c r="S34" i="50"/>
  <c r="R34" i="50"/>
  <c r="Q34" i="50"/>
  <c r="P34" i="50"/>
  <c r="O34" i="50"/>
  <c r="N34" i="50"/>
  <c r="M34" i="50"/>
  <c r="L34" i="50"/>
  <c r="K34" i="50"/>
  <c r="J34" i="50"/>
  <c r="I34" i="50"/>
  <c r="H34" i="50"/>
  <c r="G34" i="50"/>
  <c r="F34" i="50"/>
  <c r="E34" i="50"/>
  <c r="D34" i="50"/>
  <c r="S32" i="50"/>
  <c r="R32" i="50"/>
  <c r="Q32" i="50"/>
  <c r="P32" i="50"/>
  <c r="O32" i="50"/>
  <c r="N32" i="50"/>
  <c r="M32" i="50"/>
  <c r="L32" i="50"/>
  <c r="K32" i="50"/>
  <c r="J32" i="50"/>
  <c r="I32" i="50"/>
  <c r="H32" i="50"/>
  <c r="G32" i="50"/>
  <c r="F32" i="50"/>
  <c r="E32" i="50"/>
  <c r="D32" i="50"/>
  <c r="S28" i="50"/>
  <c r="R28" i="50"/>
  <c r="Q28" i="50"/>
  <c r="P28" i="50"/>
  <c r="O28" i="50"/>
  <c r="N28" i="50"/>
  <c r="M28" i="50"/>
  <c r="L28" i="50"/>
  <c r="K28" i="50"/>
  <c r="J28" i="50"/>
  <c r="I28" i="50"/>
  <c r="H28" i="50"/>
  <c r="G28" i="50"/>
  <c r="F28" i="50"/>
  <c r="E28" i="50"/>
  <c r="D28" i="50"/>
  <c r="S26" i="50"/>
  <c r="R26" i="50"/>
  <c r="Q26" i="50"/>
  <c r="P26" i="50"/>
  <c r="O26" i="50"/>
  <c r="N26" i="50"/>
  <c r="M26" i="50"/>
  <c r="L26" i="50"/>
  <c r="K26" i="50"/>
  <c r="J26" i="50"/>
  <c r="I26" i="50"/>
  <c r="H26" i="50"/>
  <c r="G26" i="50"/>
  <c r="F26" i="50"/>
  <c r="E26" i="50"/>
  <c r="D26" i="50"/>
  <c r="S24" i="50"/>
  <c r="R24" i="50"/>
  <c r="Q24" i="50"/>
  <c r="P24" i="50"/>
  <c r="O24" i="50"/>
  <c r="N24" i="50"/>
  <c r="M24" i="50"/>
  <c r="L24" i="50"/>
  <c r="K24" i="50"/>
  <c r="J24" i="50"/>
  <c r="I24" i="50"/>
  <c r="H24" i="50"/>
  <c r="G24" i="50"/>
  <c r="F24" i="50"/>
  <c r="E24" i="50"/>
  <c r="D24" i="50"/>
  <c r="S22" i="50"/>
  <c r="R22" i="50"/>
  <c r="Q22" i="50"/>
  <c r="P22" i="50"/>
  <c r="O22" i="50"/>
  <c r="N22" i="50"/>
  <c r="M22" i="50"/>
  <c r="L22" i="50"/>
  <c r="K22" i="50"/>
  <c r="J22" i="50"/>
  <c r="I22" i="50"/>
  <c r="H22" i="50"/>
  <c r="G22" i="50"/>
  <c r="F22" i="50"/>
  <c r="E22" i="50"/>
  <c r="D22" i="50"/>
  <c r="S18" i="50"/>
  <c r="R18" i="50"/>
  <c r="Q18" i="50"/>
  <c r="P18" i="50"/>
  <c r="O18" i="50"/>
  <c r="N18" i="50"/>
  <c r="M18" i="50"/>
  <c r="L18" i="50"/>
  <c r="K18" i="50"/>
  <c r="J18" i="50"/>
  <c r="I18" i="50"/>
  <c r="H18" i="50"/>
  <c r="G18" i="50"/>
  <c r="F18" i="50"/>
  <c r="E18" i="50"/>
  <c r="D18" i="50"/>
  <c r="S16" i="50"/>
  <c r="R16" i="50"/>
  <c r="Q16" i="50"/>
  <c r="P16" i="50"/>
  <c r="O16" i="50"/>
  <c r="N16" i="50"/>
  <c r="M16" i="50"/>
  <c r="L16" i="50"/>
  <c r="K16" i="50"/>
  <c r="J16" i="50"/>
  <c r="I16" i="50"/>
  <c r="H16" i="50"/>
  <c r="G16" i="50"/>
  <c r="F16" i="50"/>
  <c r="E16" i="50"/>
  <c r="D16" i="50"/>
  <c r="S14" i="50"/>
  <c r="R14" i="50"/>
  <c r="Q14" i="50"/>
  <c r="P14" i="50"/>
  <c r="O14" i="50"/>
  <c r="N14" i="50"/>
  <c r="M14" i="50"/>
  <c r="L14" i="50"/>
  <c r="K14" i="50"/>
  <c r="J14" i="50"/>
  <c r="I14" i="50"/>
  <c r="H14" i="50"/>
  <c r="G14" i="50"/>
  <c r="F14" i="50"/>
  <c r="E14" i="50"/>
  <c r="D14" i="50"/>
  <c r="S12" i="50"/>
  <c r="R12" i="50"/>
  <c r="Q12" i="50"/>
  <c r="P12" i="50"/>
  <c r="O12" i="50"/>
  <c r="N12" i="50"/>
  <c r="M12" i="50"/>
  <c r="L12" i="50"/>
  <c r="K12" i="50"/>
  <c r="J12" i="50"/>
  <c r="I12" i="50"/>
  <c r="H12" i="50"/>
  <c r="G12" i="50"/>
  <c r="F12" i="50"/>
  <c r="E12" i="50"/>
  <c r="D12" i="50"/>
  <c r="S10" i="50"/>
  <c r="R10" i="50"/>
  <c r="Q10" i="50"/>
  <c r="P10" i="50"/>
  <c r="O10" i="50"/>
  <c r="N10" i="50"/>
  <c r="M10" i="50"/>
  <c r="L10" i="50"/>
  <c r="K10" i="50"/>
  <c r="J10" i="50"/>
  <c r="I10" i="50"/>
  <c r="H10" i="50"/>
  <c r="G10" i="50"/>
  <c r="F10" i="50"/>
  <c r="E10" i="50"/>
  <c r="D10" i="50"/>
  <c r="S8" i="50"/>
  <c r="R8" i="50"/>
  <c r="Q8" i="50"/>
  <c r="P8" i="50"/>
  <c r="O8" i="50"/>
  <c r="N8" i="50"/>
  <c r="M8" i="50"/>
  <c r="L8" i="50"/>
  <c r="K8" i="50"/>
  <c r="J8" i="50"/>
  <c r="I8" i="50"/>
  <c r="H8" i="50"/>
  <c r="G8" i="50"/>
  <c r="F8" i="50"/>
  <c r="E8" i="50"/>
  <c r="D8" i="50"/>
  <c r="S5" i="50"/>
  <c r="R5" i="50"/>
  <c r="Q5" i="50"/>
  <c r="P5" i="50"/>
  <c r="O5" i="50"/>
  <c r="N5" i="50"/>
  <c r="M5" i="50"/>
  <c r="L5" i="50"/>
  <c r="K5" i="50"/>
  <c r="J5" i="50"/>
  <c r="I5" i="50"/>
  <c r="H5" i="50"/>
  <c r="G5" i="50"/>
  <c r="F5" i="50"/>
  <c r="E5" i="50"/>
  <c r="D5" i="50"/>
  <c r="S38" i="49"/>
  <c r="R38" i="49"/>
  <c r="Q38" i="49"/>
  <c r="P38" i="49"/>
  <c r="O38" i="49"/>
  <c r="N38" i="49"/>
  <c r="M38" i="49"/>
  <c r="L38" i="49"/>
  <c r="K38" i="49"/>
  <c r="J38" i="49"/>
  <c r="I38" i="49"/>
  <c r="H38" i="49"/>
  <c r="G38" i="49"/>
  <c r="F38" i="49"/>
  <c r="E38" i="49"/>
  <c r="D38" i="49"/>
  <c r="S36" i="49"/>
  <c r="R36" i="49"/>
  <c r="Q36" i="49"/>
  <c r="P36" i="49"/>
  <c r="O36" i="49"/>
  <c r="N36" i="49"/>
  <c r="M36" i="49"/>
  <c r="L36" i="49"/>
  <c r="K36" i="49"/>
  <c r="J36" i="49"/>
  <c r="I36" i="49"/>
  <c r="H36" i="49"/>
  <c r="G36" i="49"/>
  <c r="F36" i="49"/>
  <c r="E36" i="49"/>
  <c r="D36" i="49"/>
  <c r="S34" i="49"/>
  <c r="R34" i="49"/>
  <c r="Q34" i="49"/>
  <c r="P34" i="49"/>
  <c r="O34" i="49"/>
  <c r="N34" i="49"/>
  <c r="M34" i="49"/>
  <c r="L34" i="49"/>
  <c r="K34" i="49"/>
  <c r="J34" i="49"/>
  <c r="I34" i="49"/>
  <c r="H34" i="49"/>
  <c r="G34" i="49"/>
  <c r="F34" i="49"/>
  <c r="E34" i="49"/>
  <c r="D34" i="49"/>
  <c r="S32" i="49"/>
  <c r="R32" i="49"/>
  <c r="Q32" i="49"/>
  <c r="P32" i="49"/>
  <c r="O32" i="49"/>
  <c r="N32" i="49"/>
  <c r="M32" i="49"/>
  <c r="L32" i="49"/>
  <c r="K32" i="49"/>
  <c r="J32" i="49"/>
  <c r="I32" i="49"/>
  <c r="H32" i="49"/>
  <c r="G32" i="49"/>
  <c r="F32" i="49"/>
  <c r="E32" i="49"/>
  <c r="D32" i="49"/>
  <c r="S28" i="49"/>
  <c r="R28" i="49"/>
  <c r="Q28" i="49"/>
  <c r="P28" i="49"/>
  <c r="O28" i="49"/>
  <c r="N28" i="49"/>
  <c r="M28" i="49"/>
  <c r="L28" i="49"/>
  <c r="K28" i="49"/>
  <c r="J28" i="49"/>
  <c r="I28" i="49"/>
  <c r="H28" i="49"/>
  <c r="G28" i="49"/>
  <c r="F28" i="49"/>
  <c r="E28" i="49"/>
  <c r="D28" i="49"/>
  <c r="S26" i="49"/>
  <c r="R26" i="49"/>
  <c r="Q26" i="49"/>
  <c r="P26" i="49"/>
  <c r="O26" i="49"/>
  <c r="N26" i="49"/>
  <c r="M26" i="49"/>
  <c r="L26" i="49"/>
  <c r="K26" i="49"/>
  <c r="J26" i="49"/>
  <c r="I26" i="49"/>
  <c r="H26" i="49"/>
  <c r="G26" i="49"/>
  <c r="F26" i="49"/>
  <c r="E26" i="49"/>
  <c r="D26" i="49"/>
  <c r="S24" i="49"/>
  <c r="R24" i="49"/>
  <c r="Q24" i="49"/>
  <c r="P24" i="49"/>
  <c r="O24" i="49"/>
  <c r="N24" i="49"/>
  <c r="M24" i="49"/>
  <c r="L24" i="49"/>
  <c r="K24" i="49"/>
  <c r="J24" i="49"/>
  <c r="I24" i="49"/>
  <c r="H24" i="49"/>
  <c r="G24" i="49"/>
  <c r="F24" i="49"/>
  <c r="E24" i="49"/>
  <c r="D24" i="49"/>
  <c r="S22" i="49"/>
  <c r="R22" i="49"/>
  <c r="Q22" i="49"/>
  <c r="P22" i="49"/>
  <c r="O22" i="49"/>
  <c r="N22" i="49"/>
  <c r="M22" i="49"/>
  <c r="L22" i="49"/>
  <c r="K22" i="49"/>
  <c r="J22" i="49"/>
  <c r="I22" i="49"/>
  <c r="H22" i="49"/>
  <c r="G22" i="49"/>
  <c r="F22" i="49"/>
  <c r="E22" i="49"/>
  <c r="D22" i="49"/>
  <c r="S18" i="49"/>
  <c r="R18" i="49"/>
  <c r="Q18" i="49"/>
  <c r="P18" i="49"/>
  <c r="O18" i="49"/>
  <c r="N18" i="49"/>
  <c r="M18" i="49"/>
  <c r="L18" i="49"/>
  <c r="K18" i="49"/>
  <c r="J18" i="49"/>
  <c r="I18" i="49"/>
  <c r="H18" i="49"/>
  <c r="G18" i="49"/>
  <c r="F18" i="49"/>
  <c r="E18" i="49"/>
  <c r="D18" i="49"/>
  <c r="S16" i="49"/>
  <c r="R16" i="49"/>
  <c r="Q16" i="49"/>
  <c r="P16" i="49"/>
  <c r="O16" i="49"/>
  <c r="N16" i="49"/>
  <c r="M16" i="49"/>
  <c r="L16" i="49"/>
  <c r="K16" i="49"/>
  <c r="J16" i="49"/>
  <c r="I16" i="49"/>
  <c r="H16" i="49"/>
  <c r="G16" i="49"/>
  <c r="F16" i="49"/>
  <c r="E16" i="49"/>
  <c r="D16" i="49"/>
  <c r="S14" i="49"/>
  <c r="R14" i="49"/>
  <c r="Q14" i="49"/>
  <c r="P14" i="49"/>
  <c r="O14" i="49"/>
  <c r="N14" i="49"/>
  <c r="M14" i="49"/>
  <c r="L14" i="49"/>
  <c r="K14" i="49"/>
  <c r="J14" i="49"/>
  <c r="I14" i="49"/>
  <c r="H14" i="49"/>
  <c r="G14" i="49"/>
  <c r="F14" i="49"/>
  <c r="E14" i="49"/>
  <c r="D14" i="49"/>
  <c r="S12" i="49"/>
  <c r="R12" i="49"/>
  <c r="Q12" i="49"/>
  <c r="P12" i="49"/>
  <c r="O12" i="49"/>
  <c r="N12" i="49"/>
  <c r="M12" i="49"/>
  <c r="L12" i="49"/>
  <c r="K12" i="49"/>
  <c r="J12" i="49"/>
  <c r="I12" i="49"/>
  <c r="H12" i="49"/>
  <c r="G12" i="49"/>
  <c r="F12" i="49"/>
  <c r="E12" i="49"/>
  <c r="D12" i="49"/>
  <c r="S10" i="49"/>
  <c r="R10" i="49"/>
  <c r="Q10" i="49"/>
  <c r="P10" i="49"/>
  <c r="O10" i="49"/>
  <c r="N10" i="49"/>
  <c r="M10" i="49"/>
  <c r="L10" i="49"/>
  <c r="K10" i="49"/>
  <c r="J10" i="49"/>
  <c r="I10" i="49"/>
  <c r="H10" i="49"/>
  <c r="G10" i="49"/>
  <c r="F10" i="49"/>
  <c r="E10" i="49"/>
  <c r="D10" i="49"/>
  <c r="S8" i="49"/>
  <c r="R8" i="49"/>
  <c r="Q8" i="49"/>
  <c r="P8" i="49"/>
  <c r="O8" i="49"/>
  <c r="N8" i="49"/>
  <c r="M8" i="49"/>
  <c r="L8" i="49"/>
  <c r="K8" i="49"/>
  <c r="J8" i="49"/>
  <c r="I8" i="49"/>
  <c r="H8" i="49"/>
  <c r="G8" i="49"/>
  <c r="F8" i="49"/>
  <c r="E8" i="49"/>
  <c r="D8" i="49"/>
  <c r="S5" i="49"/>
  <c r="R5" i="49"/>
  <c r="Q5" i="49"/>
  <c r="P5" i="49"/>
  <c r="O5" i="49"/>
  <c r="N5" i="49"/>
  <c r="M5" i="49"/>
  <c r="L5" i="49"/>
  <c r="K5" i="49"/>
  <c r="J5" i="49"/>
  <c r="I5" i="49"/>
  <c r="H5" i="49"/>
  <c r="G5" i="49"/>
  <c r="F5" i="49"/>
  <c r="E5" i="49"/>
  <c r="D5" i="49"/>
  <c r="S38" i="48"/>
  <c r="R38" i="48"/>
  <c r="Q38" i="48"/>
  <c r="P38" i="48"/>
  <c r="O38" i="48"/>
  <c r="N38" i="48"/>
  <c r="M38" i="48"/>
  <c r="L38" i="48"/>
  <c r="K38" i="48"/>
  <c r="J38" i="48"/>
  <c r="I38" i="48"/>
  <c r="H38" i="48"/>
  <c r="G38" i="48"/>
  <c r="F38" i="48"/>
  <c r="E38" i="48"/>
  <c r="D38" i="48"/>
  <c r="S36" i="48"/>
  <c r="R36" i="48"/>
  <c r="Q36" i="48"/>
  <c r="P36" i="48"/>
  <c r="O36" i="48"/>
  <c r="N36" i="48"/>
  <c r="M36" i="48"/>
  <c r="L36" i="48"/>
  <c r="K36" i="48"/>
  <c r="J36" i="48"/>
  <c r="I36" i="48"/>
  <c r="H36" i="48"/>
  <c r="G36" i="48"/>
  <c r="F36" i="48"/>
  <c r="E36" i="48"/>
  <c r="D36" i="48"/>
  <c r="S34" i="48"/>
  <c r="R34" i="48"/>
  <c r="Q34" i="48"/>
  <c r="P34" i="48"/>
  <c r="O34" i="48"/>
  <c r="N34" i="48"/>
  <c r="M34" i="48"/>
  <c r="L34" i="48"/>
  <c r="K34" i="48"/>
  <c r="J34" i="48"/>
  <c r="I34" i="48"/>
  <c r="H34" i="48"/>
  <c r="G34" i="48"/>
  <c r="F34" i="48"/>
  <c r="E34" i="48"/>
  <c r="D34" i="48"/>
  <c r="S32" i="48"/>
  <c r="R32" i="48"/>
  <c r="Q32" i="48"/>
  <c r="P32" i="48"/>
  <c r="O32" i="48"/>
  <c r="N32" i="48"/>
  <c r="M32" i="48"/>
  <c r="L32" i="48"/>
  <c r="K32" i="48"/>
  <c r="J32" i="48"/>
  <c r="I32" i="48"/>
  <c r="H32" i="48"/>
  <c r="G32" i="48"/>
  <c r="F32" i="48"/>
  <c r="E32" i="48"/>
  <c r="D32" i="48"/>
  <c r="S28" i="48"/>
  <c r="R28" i="48"/>
  <c r="Q28" i="48"/>
  <c r="P28" i="48"/>
  <c r="O28" i="48"/>
  <c r="N28" i="48"/>
  <c r="M28" i="48"/>
  <c r="L28" i="48"/>
  <c r="K28" i="48"/>
  <c r="J28" i="48"/>
  <c r="I28" i="48"/>
  <c r="H28" i="48"/>
  <c r="G28" i="48"/>
  <c r="F28" i="48"/>
  <c r="E28" i="48"/>
  <c r="D28" i="48"/>
  <c r="S26" i="48"/>
  <c r="R26" i="48"/>
  <c r="Q26" i="48"/>
  <c r="P26" i="48"/>
  <c r="O26" i="48"/>
  <c r="N26" i="48"/>
  <c r="M26" i="48"/>
  <c r="L26" i="48"/>
  <c r="K26" i="48"/>
  <c r="J26" i="48"/>
  <c r="I26" i="48"/>
  <c r="H26" i="48"/>
  <c r="G26" i="48"/>
  <c r="F26" i="48"/>
  <c r="E26" i="48"/>
  <c r="D26" i="48"/>
  <c r="S24" i="48"/>
  <c r="R24" i="48"/>
  <c r="Q24" i="48"/>
  <c r="P24" i="48"/>
  <c r="O24" i="48"/>
  <c r="N24" i="48"/>
  <c r="M24" i="48"/>
  <c r="L24" i="48"/>
  <c r="K24" i="48"/>
  <c r="J24" i="48"/>
  <c r="I24" i="48"/>
  <c r="H24" i="48"/>
  <c r="G24" i="48"/>
  <c r="F24" i="48"/>
  <c r="E24" i="48"/>
  <c r="D24" i="48"/>
  <c r="S22" i="48"/>
  <c r="R22" i="48"/>
  <c r="Q22" i="48"/>
  <c r="P22" i="48"/>
  <c r="O22" i="48"/>
  <c r="N22" i="48"/>
  <c r="M22" i="48"/>
  <c r="L22" i="48"/>
  <c r="K22" i="48"/>
  <c r="J22" i="48"/>
  <c r="I22" i="48"/>
  <c r="H22" i="48"/>
  <c r="G22" i="48"/>
  <c r="F22" i="48"/>
  <c r="E22" i="48"/>
  <c r="D22" i="48"/>
  <c r="S18" i="48"/>
  <c r="R18" i="48"/>
  <c r="Q18" i="48"/>
  <c r="P18" i="48"/>
  <c r="O18" i="48"/>
  <c r="N18" i="48"/>
  <c r="M18" i="48"/>
  <c r="L18" i="48"/>
  <c r="K18" i="48"/>
  <c r="J18" i="48"/>
  <c r="I18" i="48"/>
  <c r="H18" i="48"/>
  <c r="G18" i="48"/>
  <c r="F18" i="48"/>
  <c r="E18" i="48"/>
  <c r="D18" i="48"/>
  <c r="S16" i="48"/>
  <c r="R16" i="48"/>
  <c r="Q16" i="48"/>
  <c r="P16" i="48"/>
  <c r="O16" i="48"/>
  <c r="N16" i="48"/>
  <c r="M16" i="48"/>
  <c r="L16" i="48"/>
  <c r="K16" i="48"/>
  <c r="J16" i="48"/>
  <c r="I16" i="48"/>
  <c r="H16" i="48"/>
  <c r="G16" i="48"/>
  <c r="F16" i="48"/>
  <c r="E16" i="48"/>
  <c r="D16" i="48"/>
  <c r="S14" i="48"/>
  <c r="R14" i="48"/>
  <c r="Q14" i="48"/>
  <c r="P14" i="48"/>
  <c r="O14" i="48"/>
  <c r="N14" i="48"/>
  <c r="M14" i="48"/>
  <c r="L14" i="48"/>
  <c r="K14" i="48"/>
  <c r="J14" i="48"/>
  <c r="I14" i="48"/>
  <c r="H14" i="48"/>
  <c r="G14" i="48"/>
  <c r="F14" i="48"/>
  <c r="E14" i="48"/>
  <c r="D14" i="48"/>
  <c r="S12" i="48"/>
  <c r="R12" i="48"/>
  <c r="Q12" i="48"/>
  <c r="P12" i="48"/>
  <c r="O12" i="48"/>
  <c r="N12" i="48"/>
  <c r="M12" i="48"/>
  <c r="L12" i="48"/>
  <c r="K12" i="48"/>
  <c r="J12" i="48"/>
  <c r="I12" i="48"/>
  <c r="H12" i="48"/>
  <c r="G12" i="48"/>
  <c r="F12" i="48"/>
  <c r="E12" i="48"/>
  <c r="D12" i="48"/>
  <c r="S10" i="48"/>
  <c r="R10" i="48"/>
  <c r="Q10" i="48"/>
  <c r="P10" i="48"/>
  <c r="O10" i="48"/>
  <c r="N10" i="48"/>
  <c r="M10" i="48"/>
  <c r="L10" i="48"/>
  <c r="K10" i="48"/>
  <c r="J10" i="48"/>
  <c r="I10" i="48"/>
  <c r="H10" i="48"/>
  <c r="G10" i="48"/>
  <c r="F10" i="48"/>
  <c r="E10" i="48"/>
  <c r="D10" i="48"/>
  <c r="S8" i="48"/>
  <c r="R8" i="48"/>
  <c r="Q8" i="48"/>
  <c r="P8" i="48"/>
  <c r="O8" i="48"/>
  <c r="N8" i="48"/>
  <c r="M8" i="48"/>
  <c r="L8" i="48"/>
  <c r="K8" i="48"/>
  <c r="J8" i="48"/>
  <c r="I8" i="48"/>
  <c r="H8" i="48"/>
  <c r="G8" i="48"/>
  <c r="F8" i="48"/>
  <c r="E8" i="48"/>
  <c r="D8" i="48"/>
  <c r="S5" i="48"/>
  <c r="R5" i="48"/>
  <c r="Q5" i="48"/>
  <c r="P5" i="48"/>
  <c r="O5" i="48"/>
  <c r="N5" i="48"/>
  <c r="M5" i="48"/>
  <c r="L5" i="48"/>
  <c r="K5" i="48"/>
  <c r="J5" i="48"/>
  <c r="I5" i="48"/>
  <c r="H5" i="48"/>
  <c r="G5" i="48"/>
  <c r="F5" i="48"/>
  <c r="E5" i="48"/>
  <c r="D5" i="48"/>
  <c r="S38" i="47"/>
  <c r="R38" i="47"/>
  <c r="Q38" i="47"/>
  <c r="P38" i="47"/>
  <c r="O38" i="47"/>
  <c r="N38" i="47"/>
  <c r="M38" i="47"/>
  <c r="L38" i="47"/>
  <c r="K38" i="47"/>
  <c r="J38" i="47"/>
  <c r="I38" i="47"/>
  <c r="H38" i="47"/>
  <c r="G38" i="47"/>
  <c r="F38" i="47"/>
  <c r="E38" i="47"/>
  <c r="D38" i="47"/>
  <c r="S36" i="47"/>
  <c r="R36" i="47"/>
  <c r="Q36" i="47"/>
  <c r="P36" i="47"/>
  <c r="O36" i="47"/>
  <c r="N36" i="47"/>
  <c r="M36" i="47"/>
  <c r="L36" i="47"/>
  <c r="K36" i="47"/>
  <c r="J36" i="47"/>
  <c r="I36" i="47"/>
  <c r="H36" i="47"/>
  <c r="G36" i="47"/>
  <c r="F36" i="47"/>
  <c r="E36" i="47"/>
  <c r="D36" i="47"/>
  <c r="S34" i="47"/>
  <c r="R34" i="47"/>
  <c r="Q34" i="47"/>
  <c r="P34" i="47"/>
  <c r="O34" i="47"/>
  <c r="N34" i="47"/>
  <c r="M34" i="47"/>
  <c r="L34" i="47"/>
  <c r="K34" i="47"/>
  <c r="J34" i="47"/>
  <c r="I34" i="47"/>
  <c r="H34" i="47"/>
  <c r="G34" i="47"/>
  <c r="F34" i="47"/>
  <c r="E34" i="47"/>
  <c r="D34" i="47"/>
  <c r="S32" i="47"/>
  <c r="R32" i="47"/>
  <c r="Q32" i="47"/>
  <c r="P32" i="47"/>
  <c r="O32" i="47"/>
  <c r="N32" i="47"/>
  <c r="M32" i="47"/>
  <c r="L32" i="47"/>
  <c r="K32" i="47"/>
  <c r="J32" i="47"/>
  <c r="I32" i="47"/>
  <c r="H32" i="47"/>
  <c r="G32" i="47"/>
  <c r="F32" i="47"/>
  <c r="E32" i="47"/>
  <c r="D32" i="47"/>
  <c r="S28" i="47"/>
  <c r="R28" i="47"/>
  <c r="Q28" i="47"/>
  <c r="P28" i="47"/>
  <c r="O28" i="47"/>
  <c r="N28" i="47"/>
  <c r="M28" i="47"/>
  <c r="L28" i="47"/>
  <c r="K28" i="47"/>
  <c r="J28" i="47"/>
  <c r="I28" i="47"/>
  <c r="H28" i="47"/>
  <c r="G28" i="47"/>
  <c r="F28" i="47"/>
  <c r="E28" i="47"/>
  <c r="D28" i="47"/>
  <c r="S26" i="47"/>
  <c r="R26" i="47"/>
  <c r="Q26" i="47"/>
  <c r="P26" i="47"/>
  <c r="O26" i="47"/>
  <c r="N26" i="47"/>
  <c r="M26" i="47"/>
  <c r="L26" i="47"/>
  <c r="K26" i="47"/>
  <c r="J26" i="47"/>
  <c r="I26" i="47"/>
  <c r="H26" i="47"/>
  <c r="G26" i="47"/>
  <c r="F26" i="47"/>
  <c r="E26" i="47"/>
  <c r="D26" i="47"/>
  <c r="S24" i="47"/>
  <c r="R24" i="47"/>
  <c r="Q24" i="47"/>
  <c r="P24" i="47"/>
  <c r="O24" i="47"/>
  <c r="N24" i="47"/>
  <c r="M24" i="47"/>
  <c r="L24" i="47"/>
  <c r="K24" i="47"/>
  <c r="J24" i="47"/>
  <c r="I24" i="47"/>
  <c r="H24" i="47"/>
  <c r="G24" i="47"/>
  <c r="F24" i="47"/>
  <c r="E24" i="47"/>
  <c r="D24" i="47"/>
  <c r="S22" i="47"/>
  <c r="R22" i="47"/>
  <c r="Q22" i="47"/>
  <c r="P22" i="47"/>
  <c r="O22" i="47"/>
  <c r="N22" i="47"/>
  <c r="M22" i="47"/>
  <c r="L22" i="47"/>
  <c r="K22" i="47"/>
  <c r="J22" i="47"/>
  <c r="I22" i="47"/>
  <c r="H22" i="47"/>
  <c r="G22" i="47"/>
  <c r="F22" i="47"/>
  <c r="E22" i="47"/>
  <c r="D22" i="47"/>
  <c r="S18" i="47"/>
  <c r="R18" i="47"/>
  <c r="Q18" i="47"/>
  <c r="P18" i="47"/>
  <c r="O18" i="47"/>
  <c r="N18" i="47"/>
  <c r="M18" i="47"/>
  <c r="L18" i="47"/>
  <c r="K18" i="47"/>
  <c r="J18" i="47"/>
  <c r="I18" i="47"/>
  <c r="H18" i="47"/>
  <c r="G18" i="47"/>
  <c r="F18" i="47"/>
  <c r="E18" i="47"/>
  <c r="D18" i="47"/>
  <c r="S16" i="47"/>
  <c r="R16" i="47"/>
  <c r="Q16" i="47"/>
  <c r="P16" i="47"/>
  <c r="O16" i="47"/>
  <c r="N16" i="47"/>
  <c r="M16" i="47"/>
  <c r="L16" i="47"/>
  <c r="K16" i="47"/>
  <c r="J16" i="47"/>
  <c r="I16" i="47"/>
  <c r="H16" i="47"/>
  <c r="G16" i="47"/>
  <c r="F16" i="47"/>
  <c r="E16" i="47"/>
  <c r="D16" i="47"/>
  <c r="S14" i="47"/>
  <c r="R14" i="47"/>
  <c r="Q14" i="47"/>
  <c r="P14" i="47"/>
  <c r="O14" i="47"/>
  <c r="N14" i="47"/>
  <c r="M14" i="47"/>
  <c r="L14" i="47"/>
  <c r="K14" i="47"/>
  <c r="J14" i="47"/>
  <c r="I14" i="47"/>
  <c r="H14" i="47"/>
  <c r="G14" i="47"/>
  <c r="F14" i="47"/>
  <c r="E14" i="47"/>
  <c r="D14" i="47"/>
  <c r="S12" i="47"/>
  <c r="R12" i="47"/>
  <c r="Q12" i="47"/>
  <c r="P12" i="47"/>
  <c r="O12" i="47"/>
  <c r="N12" i="47"/>
  <c r="M12" i="47"/>
  <c r="L12" i="47"/>
  <c r="K12" i="47"/>
  <c r="J12" i="47"/>
  <c r="I12" i="47"/>
  <c r="H12" i="47"/>
  <c r="G12" i="47"/>
  <c r="F12" i="47"/>
  <c r="E12" i="47"/>
  <c r="D12" i="47"/>
  <c r="S10" i="47"/>
  <c r="R10" i="47"/>
  <c r="Q10" i="47"/>
  <c r="P10" i="47"/>
  <c r="O10" i="47"/>
  <c r="N10" i="47"/>
  <c r="M10" i="47"/>
  <c r="L10" i="47"/>
  <c r="K10" i="47"/>
  <c r="J10" i="47"/>
  <c r="I10" i="47"/>
  <c r="H10" i="47"/>
  <c r="G10" i="47"/>
  <c r="F10" i="47"/>
  <c r="E10" i="47"/>
  <c r="D10" i="47"/>
  <c r="S8" i="47"/>
  <c r="R8" i="47"/>
  <c r="Q8" i="47"/>
  <c r="P8" i="47"/>
  <c r="O8" i="47"/>
  <c r="N8" i="47"/>
  <c r="M8" i="47"/>
  <c r="L8" i="47"/>
  <c r="K8" i="47"/>
  <c r="J8" i="47"/>
  <c r="I8" i="47"/>
  <c r="H8" i="47"/>
  <c r="G8" i="47"/>
  <c r="F8" i="47"/>
  <c r="E8" i="47"/>
  <c r="D8" i="47"/>
  <c r="S5" i="47"/>
  <c r="R5" i="47"/>
  <c r="Q5" i="47"/>
  <c r="P5" i="47"/>
  <c r="O5" i="47"/>
  <c r="N5" i="47"/>
  <c r="M5" i="47"/>
  <c r="L5" i="47"/>
  <c r="K5" i="47"/>
  <c r="J5" i="47"/>
  <c r="I5" i="47"/>
  <c r="H5" i="47"/>
  <c r="G5" i="47"/>
  <c r="F5" i="47"/>
  <c r="E5" i="47"/>
  <c r="D5" i="47"/>
  <c r="S32" i="46"/>
  <c r="R32" i="46"/>
  <c r="Q32" i="46"/>
  <c r="P32" i="46"/>
  <c r="O32" i="46"/>
  <c r="N32" i="46"/>
  <c r="M32" i="46"/>
  <c r="L32" i="46"/>
  <c r="K32" i="46"/>
  <c r="J32" i="46"/>
  <c r="I32" i="46"/>
  <c r="H32" i="46"/>
  <c r="G32" i="46"/>
  <c r="F32" i="46"/>
  <c r="E32" i="46"/>
  <c r="D32" i="46"/>
  <c r="S30" i="46"/>
  <c r="R30" i="46"/>
  <c r="Q30" i="46"/>
  <c r="P30" i="46"/>
  <c r="O30" i="46"/>
  <c r="N30" i="46"/>
  <c r="M30" i="46"/>
  <c r="L30" i="46"/>
  <c r="K30" i="46"/>
  <c r="J30" i="46"/>
  <c r="I30" i="46"/>
  <c r="H30" i="46"/>
  <c r="G30" i="46"/>
  <c r="F30" i="46"/>
  <c r="E30" i="46"/>
  <c r="D30" i="46"/>
  <c r="S28" i="46"/>
  <c r="R28" i="46"/>
  <c r="Q28" i="46"/>
  <c r="P28" i="46"/>
  <c r="O28" i="46"/>
  <c r="N28" i="46"/>
  <c r="M28" i="46"/>
  <c r="L28" i="46"/>
  <c r="K28" i="46"/>
  <c r="J28" i="46"/>
  <c r="I28" i="46"/>
  <c r="H28" i="46"/>
  <c r="G28" i="46"/>
  <c r="F28" i="46"/>
  <c r="E28" i="46"/>
  <c r="D28" i="46"/>
  <c r="S26" i="46"/>
  <c r="R26" i="46"/>
  <c r="Q26" i="46"/>
  <c r="P26" i="46"/>
  <c r="O26" i="46"/>
  <c r="N26" i="46"/>
  <c r="M26" i="46"/>
  <c r="L26" i="46"/>
  <c r="K26" i="46"/>
  <c r="J26" i="46"/>
  <c r="I26" i="46"/>
  <c r="H26" i="46"/>
  <c r="G26" i="46"/>
  <c r="F26" i="46"/>
  <c r="E26" i="46"/>
  <c r="D26" i="46"/>
  <c r="S22" i="46"/>
  <c r="R22" i="46"/>
  <c r="Q22" i="46"/>
  <c r="P22" i="46"/>
  <c r="O22" i="46"/>
  <c r="N22" i="46"/>
  <c r="M22" i="46"/>
  <c r="L22" i="46"/>
  <c r="K22" i="46"/>
  <c r="J22" i="46"/>
  <c r="I22" i="46"/>
  <c r="H22" i="46"/>
  <c r="G22" i="46"/>
  <c r="F22" i="46"/>
  <c r="E22" i="46"/>
  <c r="D22" i="46"/>
  <c r="S20" i="46"/>
  <c r="R20" i="46"/>
  <c r="Q20" i="46"/>
  <c r="P20" i="46"/>
  <c r="O20" i="46"/>
  <c r="N20" i="46"/>
  <c r="M20" i="46"/>
  <c r="L20" i="46"/>
  <c r="K20" i="46"/>
  <c r="J20" i="46"/>
  <c r="I20" i="46"/>
  <c r="H20" i="46"/>
  <c r="G20" i="46"/>
  <c r="F20" i="46"/>
  <c r="E20" i="46"/>
  <c r="D20" i="46"/>
  <c r="S18" i="46"/>
  <c r="R18" i="46"/>
  <c r="Q18" i="46"/>
  <c r="P18" i="46"/>
  <c r="O18" i="46"/>
  <c r="N18" i="46"/>
  <c r="M18" i="46"/>
  <c r="L18" i="46"/>
  <c r="K18" i="46"/>
  <c r="J18" i="46"/>
  <c r="I18" i="46"/>
  <c r="H18" i="46"/>
  <c r="G18" i="46"/>
  <c r="F18" i="46"/>
  <c r="E18" i="46"/>
  <c r="D18" i="46"/>
  <c r="S16" i="46"/>
  <c r="R16" i="46"/>
  <c r="Q16" i="46"/>
  <c r="P16" i="46"/>
  <c r="O16" i="46"/>
  <c r="N16" i="46"/>
  <c r="M16" i="46"/>
  <c r="L16" i="46"/>
  <c r="K16" i="46"/>
  <c r="J16" i="46"/>
  <c r="I16" i="46"/>
  <c r="H16" i="46"/>
  <c r="G16" i="46"/>
  <c r="F16" i="46"/>
  <c r="E16" i="46"/>
  <c r="D16" i="46"/>
  <c r="S12" i="46"/>
  <c r="R12" i="46"/>
  <c r="Q12" i="46"/>
  <c r="P12" i="46"/>
  <c r="O12" i="46"/>
  <c r="N12" i="46"/>
  <c r="M12" i="46"/>
  <c r="L12" i="46"/>
  <c r="K12" i="46"/>
  <c r="J12" i="46"/>
  <c r="I12" i="46"/>
  <c r="H12" i="46"/>
  <c r="G12" i="46"/>
  <c r="F12" i="46"/>
  <c r="E12" i="46"/>
  <c r="D12" i="46"/>
  <c r="S10" i="46"/>
  <c r="R10" i="46"/>
  <c r="Q10" i="46"/>
  <c r="P10" i="46"/>
  <c r="O10" i="46"/>
  <c r="N10" i="46"/>
  <c r="M10" i="46"/>
  <c r="L10" i="46"/>
  <c r="K10" i="46"/>
  <c r="J10" i="46"/>
  <c r="I10" i="46"/>
  <c r="H10" i="46"/>
  <c r="G10" i="46"/>
  <c r="F10" i="46"/>
  <c r="E10" i="46"/>
  <c r="D10" i="46"/>
  <c r="S8" i="46"/>
  <c r="R8" i="46"/>
  <c r="Q8" i="46"/>
  <c r="P8" i="46"/>
  <c r="O8" i="46"/>
  <c r="N8" i="46"/>
  <c r="M8" i="46"/>
  <c r="L8" i="46"/>
  <c r="K8" i="46"/>
  <c r="J8" i="46"/>
  <c r="I8" i="46"/>
  <c r="H8" i="46"/>
  <c r="G8" i="46"/>
  <c r="F8" i="46"/>
  <c r="E8" i="46"/>
  <c r="D8" i="46"/>
  <c r="S5" i="46"/>
  <c r="R5" i="46"/>
  <c r="Q5" i="46"/>
  <c r="P5" i="46"/>
  <c r="O5" i="46"/>
  <c r="N5" i="46"/>
  <c r="M5" i="46"/>
  <c r="L5" i="46"/>
  <c r="K5" i="46"/>
  <c r="J5" i="46"/>
  <c r="I5" i="46"/>
  <c r="H5" i="46"/>
  <c r="G5" i="46"/>
  <c r="F5" i="46"/>
  <c r="E5" i="46"/>
  <c r="D5" i="46"/>
  <c r="S34" i="45"/>
  <c r="R34" i="45"/>
  <c r="Q34" i="45"/>
  <c r="P34" i="45"/>
  <c r="O34" i="45"/>
  <c r="N34" i="45"/>
  <c r="M34" i="45"/>
  <c r="L34" i="45"/>
  <c r="K34" i="45"/>
  <c r="J34" i="45"/>
  <c r="I34" i="45"/>
  <c r="H34" i="45"/>
  <c r="G34" i="45"/>
  <c r="F34" i="45"/>
  <c r="E34" i="45"/>
  <c r="D34" i="45"/>
  <c r="S32" i="45"/>
  <c r="R32" i="45"/>
  <c r="Q32" i="45"/>
  <c r="P32" i="45"/>
  <c r="O32" i="45"/>
  <c r="N32" i="45"/>
  <c r="M32" i="45"/>
  <c r="L32" i="45"/>
  <c r="K32" i="45"/>
  <c r="J32" i="45"/>
  <c r="I32" i="45"/>
  <c r="H32" i="45"/>
  <c r="G32" i="45"/>
  <c r="F32" i="45"/>
  <c r="E32" i="45"/>
  <c r="D32" i="45"/>
  <c r="S30" i="45"/>
  <c r="R30" i="45"/>
  <c r="Q30" i="45"/>
  <c r="P30" i="45"/>
  <c r="O30" i="45"/>
  <c r="N30" i="45"/>
  <c r="M30" i="45"/>
  <c r="L30" i="45"/>
  <c r="K30" i="45"/>
  <c r="J30" i="45"/>
  <c r="I30" i="45"/>
  <c r="H30" i="45"/>
  <c r="G30" i="45"/>
  <c r="F30" i="45"/>
  <c r="E30" i="45"/>
  <c r="D30" i="45"/>
  <c r="S28" i="45"/>
  <c r="R28" i="45"/>
  <c r="Q28" i="45"/>
  <c r="P28" i="45"/>
  <c r="O28" i="45"/>
  <c r="N28" i="45"/>
  <c r="M28" i="45"/>
  <c r="L28" i="45"/>
  <c r="K28" i="45"/>
  <c r="J28" i="45"/>
  <c r="I28" i="45"/>
  <c r="H28" i="45"/>
  <c r="G28" i="45"/>
  <c r="F28" i="45"/>
  <c r="E28" i="45"/>
  <c r="D28" i="45"/>
  <c r="S24" i="45"/>
  <c r="R24" i="45"/>
  <c r="Q24" i="45"/>
  <c r="P24" i="45"/>
  <c r="O24" i="45"/>
  <c r="N24" i="45"/>
  <c r="M24" i="45"/>
  <c r="L24" i="45"/>
  <c r="K24" i="45"/>
  <c r="J24" i="45"/>
  <c r="I24" i="45"/>
  <c r="H24" i="45"/>
  <c r="G24" i="45"/>
  <c r="F24" i="45"/>
  <c r="E24" i="45"/>
  <c r="D24" i="45"/>
  <c r="S22" i="45"/>
  <c r="R22" i="45"/>
  <c r="Q22" i="45"/>
  <c r="P22" i="45"/>
  <c r="O22" i="45"/>
  <c r="N22" i="45"/>
  <c r="M22" i="45"/>
  <c r="L22" i="45"/>
  <c r="K22" i="45"/>
  <c r="J22" i="45"/>
  <c r="I22" i="45"/>
  <c r="H22" i="45"/>
  <c r="G22" i="45"/>
  <c r="F22" i="45"/>
  <c r="E22" i="45"/>
  <c r="D22" i="45"/>
  <c r="S20" i="45"/>
  <c r="R20" i="45"/>
  <c r="Q20" i="45"/>
  <c r="P20" i="45"/>
  <c r="O20" i="45"/>
  <c r="N20" i="45"/>
  <c r="M20" i="45"/>
  <c r="L20" i="45"/>
  <c r="K20" i="45"/>
  <c r="J20" i="45"/>
  <c r="I20" i="45"/>
  <c r="H20" i="45"/>
  <c r="G20" i="45"/>
  <c r="F20" i="45"/>
  <c r="E20" i="45"/>
  <c r="D20" i="45"/>
  <c r="S18" i="45"/>
  <c r="R18" i="45"/>
  <c r="Q18" i="45"/>
  <c r="P18" i="45"/>
  <c r="O18" i="45"/>
  <c r="N18" i="45"/>
  <c r="M18" i="45"/>
  <c r="L18" i="45"/>
  <c r="K18" i="45"/>
  <c r="J18" i="45"/>
  <c r="I18" i="45"/>
  <c r="H18" i="45"/>
  <c r="G18" i="45"/>
  <c r="F18" i="45"/>
  <c r="E18" i="45"/>
  <c r="D18" i="45"/>
  <c r="S14" i="45"/>
  <c r="R14" i="45"/>
  <c r="Q14" i="45"/>
  <c r="P14" i="45"/>
  <c r="O14" i="45"/>
  <c r="N14" i="45"/>
  <c r="M14" i="45"/>
  <c r="L14" i="45"/>
  <c r="K14" i="45"/>
  <c r="J14" i="45"/>
  <c r="I14" i="45"/>
  <c r="H14" i="45"/>
  <c r="G14" i="45"/>
  <c r="F14" i="45"/>
  <c r="E14" i="45"/>
  <c r="D14" i="45"/>
  <c r="S12" i="45"/>
  <c r="R12" i="45"/>
  <c r="Q12" i="45"/>
  <c r="P12" i="45"/>
  <c r="O12" i="45"/>
  <c r="N12" i="45"/>
  <c r="M12" i="45"/>
  <c r="L12" i="45"/>
  <c r="K12" i="45"/>
  <c r="J12" i="45"/>
  <c r="I12" i="45"/>
  <c r="H12" i="45"/>
  <c r="G12" i="45"/>
  <c r="F12" i="45"/>
  <c r="E12" i="45"/>
  <c r="D12" i="45"/>
  <c r="S10" i="45"/>
  <c r="R10" i="45"/>
  <c r="Q10" i="45"/>
  <c r="P10" i="45"/>
  <c r="O10" i="45"/>
  <c r="N10" i="45"/>
  <c r="M10" i="45"/>
  <c r="L10" i="45"/>
  <c r="K10" i="45"/>
  <c r="J10" i="45"/>
  <c r="I10" i="45"/>
  <c r="H10" i="45"/>
  <c r="G10" i="45"/>
  <c r="F10" i="45"/>
  <c r="E10" i="45"/>
  <c r="D10" i="45"/>
  <c r="S8" i="45"/>
  <c r="R8" i="45"/>
  <c r="Q8" i="45"/>
  <c r="P8" i="45"/>
  <c r="O8" i="45"/>
  <c r="N8" i="45"/>
  <c r="M8" i="45"/>
  <c r="L8" i="45"/>
  <c r="K8" i="45"/>
  <c r="J8" i="45"/>
  <c r="I8" i="45"/>
  <c r="H8" i="45"/>
  <c r="G8" i="45"/>
  <c r="F8" i="45"/>
  <c r="E8" i="45"/>
  <c r="D8" i="45"/>
  <c r="S5" i="45"/>
  <c r="R5" i="45"/>
  <c r="Q5" i="45"/>
  <c r="P5" i="45"/>
  <c r="O5" i="45"/>
  <c r="N5" i="45"/>
  <c r="M5" i="45"/>
  <c r="L5" i="45"/>
  <c r="K5" i="45"/>
  <c r="J5" i="45"/>
  <c r="I5" i="45"/>
  <c r="H5" i="45"/>
  <c r="G5" i="45"/>
  <c r="F5" i="45"/>
  <c r="E5" i="45"/>
  <c r="D5" i="45"/>
  <c r="S40" i="44"/>
  <c r="R40" i="44"/>
  <c r="Q40" i="44"/>
  <c r="P40" i="44"/>
  <c r="O40" i="44"/>
  <c r="N40" i="44"/>
  <c r="M40" i="44"/>
  <c r="L40" i="44"/>
  <c r="K40" i="44"/>
  <c r="J40" i="44"/>
  <c r="I40" i="44"/>
  <c r="H40" i="44"/>
  <c r="G40" i="44"/>
  <c r="F40" i="44"/>
  <c r="E40" i="44"/>
  <c r="D40" i="44"/>
  <c r="S38" i="44"/>
  <c r="R38" i="44"/>
  <c r="Q38" i="44"/>
  <c r="P38" i="44"/>
  <c r="O38" i="44"/>
  <c r="N38" i="44"/>
  <c r="M38" i="44"/>
  <c r="L38" i="44"/>
  <c r="K38" i="44"/>
  <c r="J38" i="44"/>
  <c r="I38" i="44"/>
  <c r="H38" i="44"/>
  <c r="G38" i="44"/>
  <c r="F38" i="44"/>
  <c r="E38" i="44"/>
  <c r="D38" i="44"/>
  <c r="S36" i="44"/>
  <c r="R36" i="44"/>
  <c r="Q36" i="44"/>
  <c r="P36" i="44"/>
  <c r="O36" i="44"/>
  <c r="N36" i="44"/>
  <c r="M36" i="44"/>
  <c r="L36" i="44"/>
  <c r="K36" i="44"/>
  <c r="J36" i="44"/>
  <c r="I36" i="44"/>
  <c r="H36" i="44"/>
  <c r="G36" i="44"/>
  <c r="F36" i="44"/>
  <c r="E36" i="44"/>
  <c r="D36" i="44"/>
  <c r="S34" i="44"/>
  <c r="R34" i="44"/>
  <c r="Q34" i="44"/>
  <c r="P34" i="44"/>
  <c r="O34" i="44"/>
  <c r="N34" i="44"/>
  <c r="M34" i="44"/>
  <c r="L34" i="44"/>
  <c r="K34" i="44"/>
  <c r="J34" i="44"/>
  <c r="I34" i="44"/>
  <c r="H34" i="44"/>
  <c r="G34" i="44"/>
  <c r="F34" i="44"/>
  <c r="E34" i="44"/>
  <c r="D34" i="44"/>
  <c r="S30" i="44"/>
  <c r="R30" i="44"/>
  <c r="Q30" i="44"/>
  <c r="P30" i="44"/>
  <c r="O30" i="44"/>
  <c r="N30" i="44"/>
  <c r="M30" i="44"/>
  <c r="L30" i="44"/>
  <c r="K30" i="44"/>
  <c r="J30" i="44"/>
  <c r="I30" i="44"/>
  <c r="H30" i="44"/>
  <c r="G30" i="44"/>
  <c r="F30" i="44"/>
  <c r="E30" i="44"/>
  <c r="D30" i="44"/>
  <c r="S28" i="44"/>
  <c r="R28" i="44"/>
  <c r="Q28" i="44"/>
  <c r="P28" i="44"/>
  <c r="O28" i="44"/>
  <c r="N28" i="44"/>
  <c r="M28" i="44"/>
  <c r="L28" i="44"/>
  <c r="K28" i="44"/>
  <c r="J28" i="44"/>
  <c r="I28" i="44"/>
  <c r="H28" i="44"/>
  <c r="G28" i="44"/>
  <c r="F28" i="44"/>
  <c r="E28" i="44"/>
  <c r="D28" i="44"/>
  <c r="S26" i="44"/>
  <c r="R26" i="44"/>
  <c r="Q26" i="44"/>
  <c r="P26" i="44"/>
  <c r="O26" i="44"/>
  <c r="N26" i="44"/>
  <c r="M26" i="44"/>
  <c r="L26" i="44"/>
  <c r="K26" i="44"/>
  <c r="J26" i="44"/>
  <c r="I26" i="44"/>
  <c r="H26" i="44"/>
  <c r="G26" i="44"/>
  <c r="F26" i="44"/>
  <c r="E26" i="44"/>
  <c r="D26" i="44"/>
  <c r="S24" i="44"/>
  <c r="R24" i="44"/>
  <c r="Q24" i="44"/>
  <c r="P24" i="44"/>
  <c r="O24" i="44"/>
  <c r="N24" i="44"/>
  <c r="M24" i="44"/>
  <c r="L24" i="44"/>
  <c r="K24" i="44"/>
  <c r="J24" i="44"/>
  <c r="I24" i="44"/>
  <c r="H24" i="44"/>
  <c r="G24" i="44"/>
  <c r="F24" i="44"/>
  <c r="E24" i="44"/>
  <c r="D24" i="44"/>
  <c r="S20" i="44"/>
  <c r="R20" i="44"/>
  <c r="Q20" i="44"/>
  <c r="P20" i="44"/>
  <c r="O20" i="44"/>
  <c r="N20" i="44"/>
  <c r="M20" i="44"/>
  <c r="L20" i="44"/>
  <c r="K20" i="44"/>
  <c r="J20" i="44"/>
  <c r="I20" i="44"/>
  <c r="H20" i="44"/>
  <c r="G20" i="44"/>
  <c r="F20" i="44"/>
  <c r="E20" i="44"/>
  <c r="D20" i="44"/>
  <c r="S18" i="44"/>
  <c r="R18" i="44"/>
  <c r="Q18" i="44"/>
  <c r="P18" i="44"/>
  <c r="O18" i="44"/>
  <c r="N18" i="44"/>
  <c r="M18" i="44"/>
  <c r="L18" i="44"/>
  <c r="K18" i="44"/>
  <c r="J18" i="44"/>
  <c r="I18" i="44"/>
  <c r="H18" i="44"/>
  <c r="G18" i="44"/>
  <c r="F18" i="44"/>
  <c r="E18" i="44"/>
  <c r="D18" i="44"/>
  <c r="S16" i="44"/>
  <c r="R16" i="44"/>
  <c r="Q16" i="44"/>
  <c r="P16" i="44"/>
  <c r="O16" i="44"/>
  <c r="N16" i="44"/>
  <c r="M16" i="44"/>
  <c r="L16" i="44"/>
  <c r="K16" i="44"/>
  <c r="J16" i="44"/>
  <c r="I16" i="44"/>
  <c r="H16" i="44"/>
  <c r="G16" i="44"/>
  <c r="F16" i="44"/>
  <c r="E16" i="44"/>
  <c r="D16" i="44"/>
  <c r="S14" i="44"/>
  <c r="R14" i="44"/>
  <c r="Q14" i="44"/>
  <c r="P14" i="44"/>
  <c r="O14" i="44"/>
  <c r="N14" i="44"/>
  <c r="M14" i="44"/>
  <c r="L14" i="44"/>
  <c r="K14" i="44"/>
  <c r="J14" i="44"/>
  <c r="I14" i="44"/>
  <c r="H14" i="44"/>
  <c r="G14" i="44"/>
  <c r="F14" i="44"/>
  <c r="E14" i="44"/>
  <c r="D14" i="44"/>
  <c r="S12" i="44"/>
  <c r="R12" i="44"/>
  <c r="Q12" i="44"/>
  <c r="P12" i="44"/>
  <c r="O12" i="44"/>
  <c r="N12" i="44"/>
  <c r="M12" i="44"/>
  <c r="L12" i="44"/>
  <c r="K12" i="44"/>
  <c r="J12" i="44"/>
  <c r="I12" i="44"/>
  <c r="H12" i="44"/>
  <c r="G12" i="44"/>
  <c r="F12" i="44"/>
  <c r="E12" i="44"/>
  <c r="D12" i="44"/>
  <c r="S10" i="44"/>
  <c r="R10" i="44"/>
  <c r="Q10" i="44"/>
  <c r="P10" i="44"/>
  <c r="O10" i="44"/>
  <c r="N10" i="44"/>
  <c r="M10" i="44"/>
  <c r="L10" i="44"/>
  <c r="K10" i="44"/>
  <c r="J10" i="44"/>
  <c r="I10" i="44"/>
  <c r="H10" i="44"/>
  <c r="G10" i="44"/>
  <c r="F10" i="44"/>
  <c r="E10" i="44"/>
  <c r="D10" i="44"/>
  <c r="S8" i="44"/>
  <c r="R8" i="44"/>
  <c r="Q8" i="44"/>
  <c r="P8" i="44"/>
  <c r="O8" i="44"/>
  <c r="N8" i="44"/>
  <c r="M8" i="44"/>
  <c r="L8" i="44"/>
  <c r="K8" i="44"/>
  <c r="J8" i="44"/>
  <c r="I8" i="44"/>
  <c r="H8" i="44"/>
  <c r="G8" i="44"/>
  <c r="F8" i="44"/>
  <c r="E8" i="44"/>
  <c r="D8" i="44"/>
  <c r="S5" i="44"/>
  <c r="R5" i="44"/>
  <c r="Q5" i="44"/>
  <c r="P5" i="44"/>
  <c r="O5" i="44"/>
  <c r="N5" i="44"/>
  <c r="M5" i="44"/>
  <c r="L5" i="44"/>
  <c r="K5" i="44"/>
  <c r="J5" i="44"/>
  <c r="I5" i="44"/>
  <c r="H5" i="44"/>
  <c r="G5" i="44"/>
  <c r="F5" i="44"/>
  <c r="E5" i="44"/>
  <c r="D5" i="44"/>
  <c r="S22" i="31"/>
  <c r="R22" i="31"/>
  <c r="Q22" i="31"/>
  <c r="P22" i="31"/>
  <c r="O22" i="31"/>
  <c r="N22" i="31"/>
  <c r="M22" i="31"/>
  <c r="L22" i="31"/>
  <c r="K22" i="31"/>
  <c r="J22" i="31"/>
  <c r="I22" i="31"/>
  <c r="H22" i="31"/>
  <c r="G22" i="31"/>
  <c r="F22" i="31"/>
  <c r="E22" i="31"/>
  <c r="D22" i="31"/>
  <c r="S20" i="31"/>
  <c r="R20" i="31"/>
  <c r="Q20" i="31"/>
  <c r="P20" i="31"/>
  <c r="O20" i="31"/>
  <c r="N20" i="31"/>
  <c r="M20" i="31"/>
  <c r="L20" i="31"/>
  <c r="K20" i="31"/>
  <c r="J20" i="31"/>
  <c r="I20" i="31"/>
  <c r="H20" i="31"/>
  <c r="G20" i="31"/>
  <c r="F20" i="31"/>
  <c r="E20" i="31"/>
  <c r="D20" i="31"/>
  <c r="D91" i="18"/>
  <c r="E91" i="18"/>
  <c r="F91" i="18"/>
  <c r="G91" i="18"/>
  <c r="H91" i="18"/>
  <c r="I91" i="18"/>
  <c r="J91" i="18"/>
  <c r="K91" i="18"/>
  <c r="L91" i="18"/>
  <c r="M91" i="18"/>
  <c r="N91" i="18"/>
  <c r="O91" i="18"/>
  <c r="P91" i="18"/>
  <c r="Q91" i="18"/>
  <c r="R91" i="18"/>
  <c r="S91" i="18"/>
  <c r="D93" i="18"/>
  <c r="E93" i="18"/>
  <c r="F93" i="18"/>
  <c r="G93" i="18"/>
  <c r="H93" i="18"/>
  <c r="I93" i="18"/>
  <c r="J93" i="18"/>
  <c r="K93" i="18"/>
  <c r="L93" i="18"/>
  <c r="M93" i="18"/>
  <c r="N93" i="18"/>
  <c r="O93" i="18"/>
  <c r="P93" i="18"/>
  <c r="Q93" i="18"/>
  <c r="R93" i="18"/>
  <c r="S93" i="18"/>
  <c r="D95" i="18"/>
  <c r="E95" i="18"/>
  <c r="F95" i="18"/>
  <c r="G95" i="18"/>
  <c r="H95" i="18"/>
  <c r="I95" i="18"/>
  <c r="J95" i="18"/>
  <c r="K95" i="18"/>
  <c r="L95" i="18"/>
  <c r="M95" i="18"/>
  <c r="N95" i="18"/>
  <c r="O95" i="18"/>
  <c r="P95" i="18"/>
  <c r="Q95" i="18"/>
  <c r="R95" i="18"/>
  <c r="S95" i="18"/>
  <c r="S17" i="31"/>
  <c r="R17" i="31"/>
  <c r="Q17" i="31"/>
  <c r="P17" i="31"/>
  <c r="O17" i="31"/>
  <c r="N17" i="31"/>
  <c r="M17" i="31"/>
  <c r="L17" i="31"/>
  <c r="K17" i="31"/>
  <c r="J17" i="31"/>
  <c r="I17" i="31"/>
  <c r="H17" i="31"/>
  <c r="G17" i="31"/>
  <c r="F17" i="31"/>
  <c r="E17" i="31"/>
  <c r="D17" i="31"/>
  <c r="C17" i="31"/>
  <c r="S14" i="31"/>
  <c r="R14" i="31"/>
  <c r="Q14" i="31"/>
  <c r="P14" i="31"/>
  <c r="O14" i="31"/>
  <c r="N14" i="31"/>
  <c r="M14" i="31"/>
  <c r="L14" i="31"/>
  <c r="K14" i="31"/>
  <c r="J14" i="31"/>
  <c r="I14" i="31"/>
  <c r="H14" i="31"/>
  <c r="G14" i="31"/>
  <c r="F14" i="31"/>
  <c r="E14" i="31"/>
  <c r="D14" i="31"/>
  <c r="D16" i="31"/>
  <c r="E16" i="31"/>
  <c r="F16" i="31"/>
  <c r="G16" i="31"/>
  <c r="H16" i="31"/>
  <c r="I16" i="31"/>
  <c r="J16" i="31"/>
  <c r="K16" i="31"/>
  <c r="L16" i="31"/>
  <c r="M16" i="31"/>
  <c r="N16" i="31"/>
  <c r="O16" i="31"/>
  <c r="P16" i="31"/>
  <c r="Q16" i="31"/>
  <c r="R16" i="31"/>
  <c r="S16" i="31"/>
  <c r="S12" i="31"/>
  <c r="R12" i="31"/>
  <c r="Q12" i="31"/>
  <c r="P12" i="31"/>
  <c r="O12" i="31"/>
  <c r="N12" i="31"/>
  <c r="M12" i="31"/>
  <c r="L12" i="31"/>
  <c r="K12" i="31"/>
  <c r="J12" i="31"/>
  <c r="I12" i="31"/>
  <c r="H12" i="31"/>
  <c r="G12" i="31"/>
  <c r="F12" i="31"/>
  <c r="E12" i="31"/>
  <c r="D12" i="31"/>
  <c r="S10" i="31"/>
  <c r="R10" i="31"/>
  <c r="Q10" i="31"/>
  <c r="P10" i="31"/>
  <c r="O10" i="31"/>
  <c r="N10" i="31"/>
  <c r="M10" i="31"/>
  <c r="L10" i="31"/>
  <c r="K10" i="31"/>
  <c r="J10" i="31"/>
  <c r="I10" i="31"/>
  <c r="H10" i="31"/>
  <c r="G10" i="31"/>
  <c r="F10" i="31"/>
  <c r="E10" i="31"/>
  <c r="D10" i="31"/>
  <c r="S21" i="30" l="1"/>
  <c r="R21" i="30"/>
  <c r="Q21" i="30"/>
  <c r="P21" i="30"/>
  <c r="O21" i="30"/>
  <c r="N21" i="30"/>
  <c r="M21" i="30"/>
  <c r="L21" i="30"/>
  <c r="K21" i="30"/>
  <c r="J21" i="30"/>
  <c r="I21" i="30"/>
  <c r="H21" i="30"/>
  <c r="G21" i="30"/>
  <c r="F21" i="30"/>
  <c r="E21" i="30"/>
  <c r="D21" i="30"/>
  <c r="C21" i="30"/>
  <c r="S18" i="30"/>
  <c r="R18" i="30"/>
  <c r="Q18" i="30"/>
  <c r="P18" i="30"/>
  <c r="O18" i="30"/>
  <c r="N18" i="30"/>
  <c r="M18" i="30"/>
  <c r="L18" i="30"/>
  <c r="K18" i="30"/>
  <c r="J18" i="30"/>
  <c r="I18" i="30"/>
  <c r="H18" i="30"/>
  <c r="G18" i="30"/>
  <c r="F18" i="30"/>
  <c r="E18" i="30"/>
  <c r="D18" i="30"/>
  <c r="D20" i="30"/>
  <c r="E20" i="30"/>
  <c r="F20" i="30"/>
  <c r="G20" i="30"/>
  <c r="H20" i="30"/>
  <c r="I20" i="30"/>
  <c r="J20" i="30"/>
  <c r="K20" i="30"/>
  <c r="L20" i="30"/>
  <c r="M20" i="30"/>
  <c r="N20" i="30"/>
  <c r="O20" i="30"/>
  <c r="P20" i="30"/>
  <c r="Q20" i="30"/>
  <c r="R20" i="30"/>
  <c r="S20" i="30"/>
  <c r="S16" i="30"/>
  <c r="R16" i="30"/>
  <c r="Q16" i="30"/>
  <c r="P16" i="30"/>
  <c r="O16" i="30"/>
  <c r="N16" i="30"/>
  <c r="M16" i="30"/>
  <c r="L16" i="30"/>
  <c r="K16" i="30"/>
  <c r="J16" i="30"/>
  <c r="I16" i="30"/>
  <c r="H16" i="30"/>
  <c r="G16" i="30"/>
  <c r="F16" i="30"/>
  <c r="E16" i="30"/>
  <c r="D16" i="30"/>
  <c r="S14" i="30"/>
  <c r="R14" i="30"/>
  <c r="Q14" i="30"/>
  <c r="P14" i="30"/>
  <c r="O14" i="30"/>
  <c r="N14" i="30"/>
  <c r="M14" i="30"/>
  <c r="L14" i="30"/>
  <c r="K14" i="30"/>
  <c r="J14" i="30"/>
  <c r="I14" i="30"/>
  <c r="H14" i="30"/>
  <c r="G14" i="30"/>
  <c r="F14" i="30"/>
  <c r="E14" i="30"/>
  <c r="D14" i="30"/>
  <c r="S12" i="30"/>
  <c r="R12" i="30"/>
  <c r="Q12" i="30"/>
  <c r="P12" i="30"/>
  <c r="O12" i="30"/>
  <c r="N12" i="30"/>
  <c r="M12" i="30"/>
  <c r="L12" i="30"/>
  <c r="K12" i="30"/>
  <c r="J12" i="30"/>
  <c r="I12" i="30"/>
  <c r="H12" i="30"/>
  <c r="G12" i="30"/>
  <c r="F12" i="30"/>
  <c r="E12" i="30"/>
  <c r="D12" i="30"/>
  <c r="S27" i="25"/>
  <c r="R27" i="25"/>
  <c r="Q27" i="25"/>
  <c r="P27" i="25"/>
  <c r="O27" i="25"/>
  <c r="N27" i="25"/>
  <c r="M27" i="25"/>
  <c r="L27" i="25"/>
  <c r="K27" i="25"/>
  <c r="J27" i="25"/>
  <c r="I27" i="25"/>
  <c r="H27" i="25"/>
  <c r="G27" i="25"/>
  <c r="F27" i="25"/>
  <c r="E27" i="25"/>
  <c r="D27" i="25"/>
  <c r="C27" i="25"/>
  <c r="S24" i="25"/>
  <c r="R24" i="25"/>
  <c r="Q24" i="25"/>
  <c r="P24" i="25"/>
  <c r="O24" i="25"/>
  <c r="N24" i="25"/>
  <c r="M24" i="25"/>
  <c r="L24" i="25"/>
  <c r="K24" i="25"/>
  <c r="J24" i="25"/>
  <c r="I24" i="25"/>
  <c r="H24" i="25"/>
  <c r="G24" i="25"/>
  <c r="F24" i="25"/>
  <c r="E24" i="25"/>
  <c r="D24" i="25"/>
  <c r="D26" i="25"/>
  <c r="E26" i="25"/>
  <c r="F26" i="25"/>
  <c r="G26" i="25"/>
  <c r="H26" i="25"/>
  <c r="I26" i="25"/>
  <c r="J26" i="25"/>
  <c r="K26" i="25"/>
  <c r="L26" i="25"/>
  <c r="M26" i="25"/>
  <c r="N26" i="25"/>
  <c r="O26" i="25"/>
  <c r="P26" i="25"/>
  <c r="Q26" i="25"/>
  <c r="R26" i="25"/>
  <c r="S26" i="25"/>
  <c r="S22" i="25"/>
  <c r="R22" i="25"/>
  <c r="Q22" i="25"/>
  <c r="P22" i="25"/>
  <c r="O22" i="25"/>
  <c r="N22" i="25"/>
  <c r="M22" i="25"/>
  <c r="L22" i="25"/>
  <c r="K22" i="25"/>
  <c r="J22" i="25"/>
  <c r="I22" i="25"/>
  <c r="H22" i="25"/>
  <c r="G22" i="25"/>
  <c r="F22" i="25"/>
  <c r="E22" i="25"/>
  <c r="D22" i="25"/>
  <c r="S20" i="25"/>
  <c r="R20" i="25"/>
  <c r="Q20" i="25"/>
  <c r="P20" i="25"/>
  <c r="O20" i="25"/>
  <c r="N20" i="25"/>
  <c r="M20" i="25"/>
  <c r="L20" i="25"/>
  <c r="K20" i="25"/>
  <c r="J20" i="25"/>
  <c r="I20" i="25"/>
  <c r="H20" i="25"/>
  <c r="G20" i="25"/>
  <c r="F20" i="25"/>
  <c r="E20" i="25"/>
  <c r="D20" i="25"/>
  <c r="S18" i="25"/>
  <c r="R18" i="25"/>
  <c r="Q18" i="25"/>
  <c r="P18" i="25"/>
  <c r="O18" i="25"/>
  <c r="N18" i="25"/>
  <c r="M18" i="25"/>
  <c r="L18" i="25"/>
  <c r="K18" i="25"/>
  <c r="J18" i="25"/>
  <c r="I18" i="25"/>
  <c r="H18" i="25"/>
  <c r="G18" i="25"/>
  <c r="F18" i="25"/>
  <c r="E18" i="25"/>
  <c r="D18" i="25"/>
  <c r="S16" i="25"/>
  <c r="R16" i="25"/>
  <c r="Q16" i="25"/>
  <c r="P16" i="25"/>
  <c r="O16" i="25"/>
  <c r="N16" i="25"/>
  <c r="M16" i="25"/>
  <c r="L16" i="25"/>
  <c r="K16" i="25"/>
  <c r="J16" i="25"/>
  <c r="I16" i="25"/>
  <c r="H16" i="25"/>
  <c r="G16" i="25"/>
  <c r="F16" i="25"/>
  <c r="E16" i="25"/>
  <c r="D16" i="25"/>
  <c r="S14" i="25"/>
  <c r="R14" i="25"/>
  <c r="Q14" i="25"/>
  <c r="P14" i="25"/>
  <c r="O14" i="25"/>
  <c r="N14" i="25"/>
  <c r="M14" i="25"/>
  <c r="L14" i="25"/>
  <c r="K14" i="25"/>
  <c r="J14" i="25"/>
  <c r="I14" i="25"/>
  <c r="H14" i="25"/>
  <c r="G14" i="25"/>
  <c r="F14" i="25"/>
  <c r="E14" i="25"/>
  <c r="D14" i="2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D32" i="5" s="1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M32" i="5"/>
  <c r="R32" i="5"/>
  <c r="S32" i="5"/>
  <c r="D26" i="30"/>
  <c r="E26" i="30"/>
  <c r="F26" i="30"/>
  <c r="G26" i="30"/>
  <c r="H26" i="30"/>
  <c r="I26" i="30"/>
  <c r="J26" i="30"/>
  <c r="K26" i="30"/>
  <c r="L26" i="30"/>
  <c r="M26" i="30"/>
  <c r="N26" i="30"/>
  <c r="O26" i="30"/>
  <c r="P26" i="30"/>
  <c r="Q26" i="30"/>
  <c r="R26" i="30"/>
  <c r="S26" i="30"/>
  <c r="P32" i="5" l="1"/>
  <c r="O32" i="5"/>
  <c r="N32" i="5"/>
  <c r="L32" i="5"/>
  <c r="E32" i="5"/>
  <c r="Q32" i="5"/>
  <c r="K32" i="5"/>
  <c r="H32" i="5"/>
  <c r="J32" i="5"/>
  <c r="I32" i="5"/>
  <c r="G32" i="5"/>
  <c r="F32" i="5"/>
  <c r="K28" i="25" l="1"/>
  <c r="S28" i="25"/>
  <c r="F28" i="25"/>
  <c r="R28" i="25"/>
  <c r="D28" i="25"/>
  <c r="L28" i="25"/>
  <c r="N28" i="25"/>
  <c r="J28" i="25"/>
  <c r="E28" i="25"/>
  <c r="M28" i="25"/>
  <c r="G28" i="25"/>
  <c r="O28" i="25"/>
  <c r="I28" i="25"/>
  <c r="H28" i="25"/>
  <c r="P28" i="25"/>
  <c r="Q28" i="25"/>
  <c r="S4" i="2"/>
  <c r="R4" i="2"/>
  <c r="Q4" i="2"/>
  <c r="P4" i="2"/>
  <c r="O4" i="2"/>
  <c r="N4" i="2"/>
  <c r="M4" i="2"/>
  <c r="L4" i="2"/>
  <c r="K4" i="2"/>
  <c r="J4" i="2"/>
  <c r="I4" i="2"/>
  <c r="H4" i="2"/>
  <c r="G4" i="2"/>
  <c r="F4" i="2"/>
  <c r="E4" i="2"/>
  <c r="D4" i="2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S11" i="29" l="1"/>
  <c r="R11" i="29"/>
  <c r="Q11" i="29"/>
  <c r="P11" i="29"/>
  <c r="O11" i="29"/>
  <c r="N11" i="29"/>
  <c r="M11" i="29"/>
  <c r="L11" i="29"/>
  <c r="K11" i="29"/>
  <c r="J11" i="29"/>
  <c r="I11" i="29"/>
  <c r="H11" i="29"/>
  <c r="G11" i="29"/>
  <c r="F11" i="29"/>
  <c r="E11" i="29"/>
  <c r="D11" i="29"/>
  <c r="C11" i="29"/>
  <c r="S15" i="29"/>
  <c r="R15" i="29"/>
  <c r="Q15" i="29"/>
  <c r="P15" i="29"/>
  <c r="O15" i="29"/>
  <c r="N15" i="29"/>
  <c r="M15" i="29"/>
  <c r="L15" i="29"/>
  <c r="K15" i="29"/>
  <c r="J15" i="29"/>
  <c r="I15" i="29"/>
  <c r="H15" i="29"/>
  <c r="G15" i="29"/>
  <c r="F15" i="29"/>
  <c r="E15" i="29"/>
  <c r="D15" i="29"/>
  <c r="C15" i="29"/>
  <c r="S19" i="29"/>
  <c r="R19" i="29"/>
  <c r="Q19" i="29"/>
  <c r="P19" i="29"/>
  <c r="O19" i="29"/>
  <c r="N19" i="29"/>
  <c r="M19" i="29"/>
  <c r="L19" i="29"/>
  <c r="K19" i="29"/>
  <c r="J19" i="29"/>
  <c r="I19" i="29"/>
  <c r="H19" i="29"/>
  <c r="G19" i="29"/>
  <c r="F19" i="29"/>
  <c r="E19" i="29"/>
  <c r="D19" i="29"/>
  <c r="C19" i="29"/>
  <c r="S23" i="29"/>
  <c r="R23" i="29"/>
  <c r="Q23" i="29"/>
  <c r="P23" i="29"/>
  <c r="O23" i="29"/>
  <c r="N23" i="29"/>
  <c r="M23" i="29"/>
  <c r="L23" i="29"/>
  <c r="K23" i="29"/>
  <c r="J23" i="29"/>
  <c r="I23" i="29"/>
  <c r="H23" i="29"/>
  <c r="G23" i="29"/>
  <c r="F23" i="29"/>
  <c r="E23" i="29"/>
  <c r="D23" i="29"/>
  <c r="C23" i="29"/>
  <c r="S27" i="29"/>
  <c r="R27" i="29"/>
  <c r="Q27" i="29"/>
  <c r="P27" i="29"/>
  <c r="O27" i="29"/>
  <c r="N27" i="29"/>
  <c r="M27" i="29"/>
  <c r="L27" i="29"/>
  <c r="K27" i="29"/>
  <c r="J27" i="29"/>
  <c r="I27" i="29"/>
  <c r="H27" i="29"/>
  <c r="G27" i="29"/>
  <c r="F27" i="29"/>
  <c r="E27" i="29"/>
  <c r="D27" i="29"/>
  <c r="C27" i="29"/>
  <c r="S36" i="29"/>
  <c r="R36" i="29"/>
  <c r="Q36" i="29"/>
  <c r="P36" i="29"/>
  <c r="O36" i="29"/>
  <c r="N36" i="29"/>
  <c r="M36" i="29"/>
  <c r="L36" i="29"/>
  <c r="K36" i="29"/>
  <c r="J36" i="29"/>
  <c r="I36" i="29"/>
  <c r="H36" i="29"/>
  <c r="G36" i="29"/>
  <c r="F36" i="29"/>
  <c r="E36" i="29"/>
  <c r="D36" i="29"/>
  <c r="C36" i="29"/>
  <c r="S40" i="29"/>
  <c r="R40" i="29"/>
  <c r="Q40" i="29"/>
  <c r="P40" i="29"/>
  <c r="O40" i="29"/>
  <c r="N40" i="29"/>
  <c r="M40" i="29"/>
  <c r="L40" i="29"/>
  <c r="K40" i="29"/>
  <c r="J40" i="29"/>
  <c r="I40" i="29"/>
  <c r="H40" i="29"/>
  <c r="G40" i="29"/>
  <c r="F40" i="29"/>
  <c r="E40" i="29"/>
  <c r="D40" i="29"/>
  <c r="C40" i="29"/>
  <c r="S44" i="29"/>
  <c r="R44" i="29"/>
  <c r="Q44" i="29"/>
  <c r="P44" i="29"/>
  <c r="O44" i="29"/>
  <c r="N44" i="29"/>
  <c r="M44" i="29"/>
  <c r="L44" i="29"/>
  <c r="K44" i="29"/>
  <c r="J44" i="29"/>
  <c r="I44" i="29"/>
  <c r="H44" i="29"/>
  <c r="G44" i="29"/>
  <c r="F44" i="29"/>
  <c r="E44" i="29"/>
  <c r="D44" i="29"/>
  <c r="C44" i="29"/>
  <c r="S48" i="29"/>
  <c r="R48" i="29"/>
  <c r="Q48" i="29"/>
  <c r="P48" i="29"/>
  <c r="O48" i="29"/>
  <c r="N48" i="29"/>
  <c r="M48" i="29"/>
  <c r="L48" i="29"/>
  <c r="K48" i="29"/>
  <c r="J48" i="29"/>
  <c r="I48" i="29"/>
  <c r="H48" i="29"/>
  <c r="G48" i="29"/>
  <c r="F48" i="29"/>
  <c r="E48" i="29"/>
  <c r="D48" i="29"/>
  <c r="C48" i="29"/>
  <c r="S52" i="29"/>
  <c r="R52" i="29"/>
  <c r="Q52" i="29"/>
  <c r="P52" i="29"/>
  <c r="O52" i="29"/>
  <c r="N52" i="29"/>
  <c r="M52" i="29"/>
  <c r="L52" i="29"/>
  <c r="K52" i="29"/>
  <c r="J52" i="29"/>
  <c r="I52" i="29"/>
  <c r="H52" i="29"/>
  <c r="G52" i="29"/>
  <c r="F52" i="29"/>
  <c r="E52" i="29"/>
  <c r="D52" i="29"/>
  <c r="C52" i="29"/>
  <c r="S56" i="29"/>
  <c r="R56" i="29"/>
  <c r="Q56" i="29"/>
  <c r="P56" i="29"/>
  <c r="O56" i="29"/>
  <c r="N56" i="29"/>
  <c r="M56" i="29"/>
  <c r="L56" i="29"/>
  <c r="K56" i="29"/>
  <c r="J56" i="29"/>
  <c r="I56" i="29"/>
  <c r="H56" i="29"/>
  <c r="G56" i="29"/>
  <c r="F56" i="29"/>
  <c r="E56" i="29"/>
  <c r="D56" i="29"/>
  <c r="C56" i="29"/>
  <c r="S60" i="29"/>
  <c r="R60" i="29"/>
  <c r="Q60" i="29"/>
  <c r="P60" i="29"/>
  <c r="O60" i="29"/>
  <c r="N60" i="29"/>
  <c r="M60" i="29"/>
  <c r="L60" i="29"/>
  <c r="K60" i="29"/>
  <c r="J60" i="29"/>
  <c r="I60" i="29"/>
  <c r="H60" i="29"/>
  <c r="G60" i="29"/>
  <c r="F60" i="29"/>
  <c r="E60" i="29"/>
  <c r="D60" i="29"/>
  <c r="C60" i="29"/>
  <c r="E69" i="29"/>
  <c r="D69" i="29"/>
  <c r="C69" i="29"/>
  <c r="S65" i="29"/>
  <c r="R65" i="29"/>
  <c r="Q65" i="29"/>
  <c r="P65" i="29"/>
  <c r="O65" i="29"/>
  <c r="N65" i="29"/>
  <c r="M65" i="29"/>
  <c r="L65" i="29"/>
  <c r="K65" i="29"/>
  <c r="J65" i="29"/>
  <c r="I65" i="29"/>
  <c r="H65" i="29"/>
  <c r="G65" i="29"/>
  <c r="F65" i="29"/>
  <c r="E65" i="29"/>
  <c r="D65" i="29"/>
  <c r="C65" i="29"/>
  <c r="S85" i="18" l="1"/>
  <c r="R85" i="18"/>
  <c r="Q85" i="18"/>
  <c r="P85" i="18"/>
  <c r="O85" i="18"/>
  <c r="N85" i="18"/>
  <c r="M85" i="18"/>
  <c r="L85" i="18"/>
  <c r="K85" i="18"/>
  <c r="J85" i="18"/>
  <c r="I85" i="18"/>
  <c r="H85" i="18"/>
  <c r="G85" i="18"/>
  <c r="F85" i="18"/>
  <c r="E85" i="18"/>
  <c r="D85" i="18"/>
  <c r="S83" i="18"/>
  <c r="R83" i="18"/>
  <c r="Q83" i="18"/>
  <c r="P83" i="18"/>
  <c r="O83" i="18"/>
  <c r="N83" i="18"/>
  <c r="M83" i="18"/>
  <c r="L83" i="18"/>
  <c r="K83" i="18"/>
  <c r="J83" i="18"/>
  <c r="I83" i="18"/>
  <c r="H83" i="18"/>
  <c r="G83" i="18"/>
  <c r="F83" i="18"/>
  <c r="E83" i="18"/>
  <c r="D83" i="18"/>
  <c r="S81" i="18"/>
  <c r="R81" i="18"/>
  <c r="Q81" i="18"/>
  <c r="P81" i="18"/>
  <c r="O81" i="18"/>
  <c r="N81" i="18"/>
  <c r="M81" i="18"/>
  <c r="L81" i="18"/>
  <c r="K81" i="18"/>
  <c r="J81" i="18"/>
  <c r="I81" i="18"/>
  <c r="H81" i="18"/>
  <c r="G81" i="18"/>
  <c r="F81" i="18"/>
  <c r="E81" i="18"/>
  <c r="D81" i="18"/>
  <c r="S79" i="18"/>
  <c r="R79" i="18"/>
  <c r="Q79" i="18"/>
  <c r="P79" i="18"/>
  <c r="O79" i="18"/>
  <c r="N79" i="18"/>
  <c r="M79" i="18"/>
  <c r="L79" i="18"/>
  <c r="K79" i="18"/>
  <c r="J79" i="18"/>
  <c r="I79" i="18"/>
  <c r="H79" i="18"/>
  <c r="G79" i="18"/>
  <c r="F79" i="18"/>
  <c r="E79" i="18"/>
  <c r="D79" i="18"/>
  <c r="S7" i="18"/>
  <c r="R7" i="18"/>
  <c r="Q7" i="18"/>
  <c r="P7" i="18"/>
  <c r="O7" i="18"/>
  <c r="N7" i="18"/>
  <c r="M7" i="18"/>
  <c r="L7" i="18"/>
  <c r="K7" i="18"/>
  <c r="J7" i="18"/>
  <c r="I7" i="18"/>
  <c r="H7" i="18"/>
  <c r="G7" i="18"/>
  <c r="F7" i="18"/>
  <c r="E7" i="18"/>
  <c r="D7" i="18"/>
  <c r="S5" i="18"/>
  <c r="R5" i="18"/>
  <c r="Q5" i="18"/>
  <c r="P5" i="18"/>
  <c r="O5" i="18"/>
  <c r="N5" i="18"/>
  <c r="M5" i="18"/>
  <c r="L5" i="18"/>
  <c r="K5" i="18"/>
  <c r="J5" i="18"/>
  <c r="I5" i="18"/>
  <c r="H5" i="18"/>
  <c r="G5" i="18"/>
  <c r="F5" i="18"/>
  <c r="E5" i="18"/>
  <c r="D5" i="18"/>
  <c r="S18" i="31" l="1"/>
  <c r="R18" i="31"/>
  <c r="Q18" i="31"/>
  <c r="P18" i="31"/>
  <c r="O18" i="31"/>
  <c r="N18" i="31"/>
  <c r="M18" i="31"/>
  <c r="L18" i="31"/>
  <c r="K18" i="31"/>
  <c r="J18" i="31"/>
  <c r="I18" i="31"/>
  <c r="H18" i="31"/>
  <c r="G18" i="31"/>
  <c r="F18" i="31"/>
  <c r="E18" i="31"/>
  <c r="D18" i="31"/>
  <c r="S8" i="31"/>
  <c r="R8" i="31"/>
  <c r="Q8" i="31"/>
  <c r="P8" i="31"/>
  <c r="O8" i="31"/>
  <c r="N8" i="31"/>
  <c r="M8" i="31"/>
  <c r="L8" i="31"/>
  <c r="K8" i="31"/>
  <c r="J8" i="31"/>
  <c r="I8" i="31"/>
  <c r="H8" i="31"/>
  <c r="G8" i="31"/>
  <c r="F8" i="31"/>
  <c r="E8" i="31"/>
  <c r="D8" i="31"/>
  <c r="S5" i="31"/>
  <c r="R5" i="31"/>
  <c r="Q5" i="31"/>
  <c r="P5" i="31"/>
  <c r="O5" i="31"/>
  <c r="N5" i="31"/>
  <c r="M5" i="31"/>
  <c r="L5" i="31"/>
  <c r="K5" i="31"/>
  <c r="J5" i="31"/>
  <c r="I5" i="31"/>
  <c r="H5" i="31"/>
  <c r="G5" i="31"/>
  <c r="F5" i="31"/>
  <c r="E5" i="31"/>
  <c r="D5" i="31"/>
  <c r="S24" i="30" l="1"/>
  <c r="R24" i="30"/>
  <c r="Q24" i="30"/>
  <c r="P24" i="30"/>
  <c r="O24" i="30"/>
  <c r="N24" i="30"/>
  <c r="M24" i="30"/>
  <c r="L24" i="30"/>
  <c r="K24" i="30"/>
  <c r="J24" i="30"/>
  <c r="I24" i="30"/>
  <c r="H24" i="30"/>
  <c r="G24" i="30"/>
  <c r="F24" i="30"/>
  <c r="E24" i="30"/>
  <c r="D24" i="30"/>
  <c r="S22" i="30"/>
  <c r="R22" i="30"/>
  <c r="Q22" i="30"/>
  <c r="P22" i="30"/>
  <c r="O22" i="30"/>
  <c r="N22" i="30"/>
  <c r="M22" i="30"/>
  <c r="L22" i="30"/>
  <c r="K22" i="30"/>
  <c r="J22" i="30"/>
  <c r="I22" i="30"/>
  <c r="H22" i="30"/>
  <c r="G22" i="30"/>
  <c r="F22" i="30"/>
  <c r="E22" i="30"/>
  <c r="D22" i="30"/>
  <c r="S10" i="30"/>
  <c r="R10" i="30"/>
  <c r="Q10" i="30"/>
  <c r="P10" i="30"/>
  <c r="O10" i="30"/>
  <c r="N10" i="30"/>
  <c r="M10" i="30"/>
  <c r="L10" i="30"/>
  <c r="K10" i="30"/>
  <c r="J10" i="30"/>
  <c r="I10" i="30"/>
  <c r="H10" i="30"/>
  <c r="G10" i="30"/>
  <c r="F10" i="30"/>
  <c r="E10" i="30"/>
  <c r="D10" i="30"/>
  <c r="S8" i="30"/>
  <c r="R8" i="30"/>
  <c r="Q8" i="30"/>
  <c r="P8" i="30"/>
  <c r="O8" i="30"/>
  <c r="N8" i="30"/>
  <c r="M8" i="30"/>
  <c r="L8" i="30"/>
  <c r="K8" i="30"/>
  <c r="J8" i="30"/>
  <c r="I8" i="30"/>
  <c r="H8" i="30"/>
  <c r="G8" i="30"/>
  <c r="F8" i="30"/>
  <c r="E8" i="30"/>
  <c r="D8" i="30"/>
  <c r="S5" i="30"/>
  <c r="R5" i="30"/>
  <c r="Q5" i="30"/>
  <c r="P5" i="30"/>
  <c r="O5" i="30"/>
  <c r="N5" i="30"/>
  <c r="M5" i="30"/>
  <c r="L5" i="30"/>
  <c r="K5" i="30"/>
  <c r="J5" i="30"/>
  <c r="I5" i="30"/>
  <c r="H5" i="30"/>
  <c r="G5" i="30"/>
  <c r="F5" i="30"/>
  <c r="E5" i="30"/>
  <c r="D5" i="30"/>
  <c r="S7" i="3" l="1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S25" i="2" l="1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S30" i="29" l="1"/>
  <c r="R30" i="29"/>
  <c r="Q30" i="29"/>
  <c r="P30" i="29"/>
  <c r="O30" i="29"/>
  <c r="N30" i="29"/>
  <c r="M30" i="29"/>
  <c r="L30" i="29"/>
  <c r="K30" i="29"/>
  <c r="J30" i="29"/>
  <c r="I30" i="29"/>
  <c r="H30" i="29"/>
  <c r="G30" i="29"/>
  <c r="F30" i="29"/>
  <c r="E30" i="29"/>
  <c r="D30" i="29"/>
  <c r="S28" i="29"/>
  <c r="S31" i="29" s="1"/>
  <c r="R28" i="29"/>
  <c r="R31" i="29" s="1"/>
  <c r="Q28" i="29"/>
  <c r="Q31" i="29" s="1"/>
  <c r="P28" i="29"/>
  <c r="P31" i="29" s="1"/>
  <c r="O28" i="29"/>
  <c r="O31" i="29" s="1"/>
  <c r="N28" i="29"/>
  <c r="N31" i="29" s="1"/>
  <c r="M28" i="29"/>
  <c r="M31" i="29" s="1"/>
  <c r="L28" i="29"/>
  <c r="L31" i="29" s="1"/>
  <c r="K28" i="29"/>
  <c r="J28" i="29"/>
  <c r="I28" i="29"/>
  <c r="I31" i="29" s="1"/>
  <c r="H28" i="29"/>
  <c r="G28" i="29"/>
  <c r="G31" i="29" s="1"/>
  <c r="F28" i="29"/>
  <c r="E28" i="29"/>
  <c r="E31" i="29" s="1"/>
  <c r="D28" i="29"/>
  <c r="D31" i="29" s="1"/>
  <c r="C28" i="29"/>
  <c r="C30" i="29"/>
  <c r="S73" i="29"/>
  <c r="R73" i="29"/>
  <c r="P73" i="29"/>
  <c r="O73" i="29"/>
  <c r="N73" i="29"/>
  <c r="L73" i="29"/>
  <c r="K73" i="29"/>
  <c r="J73" i="29"/>
  <c r="I73" i="29"/>
  <c r="H73" i="29"/>
  <c r="G73" i="29"/>
  <c r="F73" i="29"/>
  <c r="E73" i="29"/>
  <c r="D73" i="29"/>
  <c r="C73" i="29"/>
  <c r="F31" i="29" l="1"/>
  <c r="J31" i="29"/>
  <c r="K31" i="29"/>
  <c r="C31" i="29"/>
  <c r="H31" i="29"/>
  <c r="Q73" i="29"/>
  <c r="M73" i="29"/>
  <c r="E67" i="29"/>
  <c r="D67" i="29"/>
  <c r="S25" i="29"/>
  <c r="R25" i="29"/>
  <c r="Q25" i="29"/>
  <c r="P25" i="29"/>
  <c r="O25" i="29"/>
  <c r="N25" i="29"/>
  <c r="M25" i="29"/>
  <c r="L25" i="29"/>
  <c r="K25" i="29"/>
  <c r="J25" i="29"/>
  <c r="I25" i="29"/>
  <c r="H25" i="29"/>
  <c r="G25" i="29"/>
  <c r="F25" i="29"/>
  <c r="E25" i="29"/>
  <c r="D25" i="29"/>
  <c r="S71" i="29"/>
  <c r="R71" i="29"/>
  <c r="Q71" i="29"/>
  <c r="P71" i="29"/>
  <c r="O71" i="29"/>
  <c r="N71" i="29"/>
  <c r="M71" i="29"/>
  <c r="L71" i="29"/>
  <c r="K71" i="29"/>
  <c r="J71" i="29"/>
  <c r="I71" i="29"/>
  <c r="H71" i="29"/>
  <c r="G71" i="29"/>
  <c r="F71" i="29"/>
  <c r="E71" i="29"/>
  <c r="D71" i="29"/>
  <c r="S63" i="29"/>
  <c r="R63" i="29"/>
  <c r="Q63" i="29"/>
  <c r="P63" i="29"/>
  <c r="O63" i="29"/>
  <c r="N63" i="29"/>
  <c r="M63" i="29"/>
  <c r="L63" i="29"/>
  <c r="K63" i="29"/>
  <c r="J63" i="29"/>
  <c r="I63" i="29"/>
  <c r="H63" i="29"/>
  <c r="G63" i="29"/>
  <c r="F63" i="29"/>
  <c r="E63" i="29"/>
  <c r="D63" i="29"/>
  <c r="S58" i="29"/>
  <c r="R58" i="29"/>
  <c r="Q58" i="29"/>
  <c r="P58" i="29"/>
  <c r="O58" i="29"/>
  <c r="N58" i="29"/>
  <c r="M58" i="29"/>
  <c r="L58" i="29"/>
  <c r="K58" i="29"/>
  <c r="J58" i="29"/>
  <c r="I58" i="29"/>
  <c r="H58" i="29"/>
  <c r="G58" i="29"/>
  <c r="F58" i="29"/>
  <c r="E58" i="29"/>
  <c r="D58" i="29"/>
  <c r="S54" i="29"/>
  <c r="R54" i="29"/>
  <c r="Q54" i="29"/>
  <c r="P54" i="29"/>
  <c r="O54" i="29"/>
  <c r="N54" i="29"/>
  <c r="M54" i="29"/>
  <c r="L54" i="29"/>
  <c r="K54" i="29"/>
  <c r="J54" i="29"/>
  <c r="I54" i="29"/>
  <c r="H54" i="29"/>
  <c r="G54" i="29"/>
  <c r="F54" i="29"/>
  <c r="E54" i="29"/>
  <c r="D54" i="29"/>
  <c r="S50" i="29"/>
  <c r="R50" i="29"/>
  <c r="Q50" i="29"/>
  <c r="P50" i="29"/>
  <c r="O50" i="29"/>
  <c r="N50" i="29"/>
  <c r="M50" i="29"/>
  <c r="L50" i="29"/>
  <c r="K50" i="29"/>
  <c r="J50" i="29"/>
  <c r="I50" i="29"/>
  <c r="H50" i="29"/>
  <c r="G50" i="29"/>
  <c r="F50" i="29"/>
  <c r="E50" i="29"/>
  <c r="D50" i="29"/>
  <c r="S46" i="29"/>
  <c r="R46" i="29"/>
  <c r="Q46" i="29"/>
  <c r="P46" i="29"/>
  <c r="O46" i="29"/>
  <c r="N46" i="29"/>
  <c r="M46" i="29"/>
  <c r="L46" i="29"/>
  <c r="K46" i="29"/>
  <c r="J46" i="29"/>
  <c r="I46" i="29"/>
  <c r="H46" i="29"/>
  <c r="G46" i="29"/>
  <c r="F46" i="29"/>
  <c r="E46" i="29"/>
  <c r="D46" i="29"/>
  <c r="S42" i="29"/>
  <c r="R42" i="29"/>
  <c r="Q42" i="29"/>
  <c r="P42" i="29"/>
  <c r="O42" i="29"/>
  <c r="N42" i="29"/>
  <c r="M42" i="29"/>
  <c r="L42" i="29"/>
  <c r="K42" i="29"/>
  <c r="J42" i="29"/>
  <c r="I42" i="29"/>
  <c r="H42" i="29"/>
  <c r="G42" i="29"/>
  <c r="F42" i="29"/>
  <c r="E42" i="29"/>
  <c r="D42" i="29"/>
  <c r="S38" i="29"/>
  <c r="R38" i="29"/>
  <c r="Q38" i="29"/>
  <c r="P38" i="29"/>
  <c r="O38" i="29"/>
  <c r="N38" i="29"/>
  <c r="M38" i="29"/>
  <c r="L38" i="29"/>
  <c r="K38" i="29"/>
  <c r="J38" i="29"/>
  <c r="I38" i="29"/>
  <c r="H38" i="29"/>
  <c r="G38" i="29"/>
  <c r="F38" i="29"/>
  <c r="E38" i="29"/>
  <c r="D38" i="29"/>
  <c r="S34" i="29"/>
  <c r="R34" i="29"/>
  <c r="Q34" i="29"/>
  <c r="P34" i="29"/>
  <c r="O34" i="29"/>
  <c r="N34" i="29"/>
  <c r="M34" i="29"/>
  <c r="L34" i="29"/>
  <c r="K34" i="29"/>
  <c r="J34" i="29"/>
  <c r="I34" i="29"/>
  <c r="H34" i="29"/>
  <c r="G34" i="29"/>
  <c r="F34" i="29"/>
  <c r="E34" i="29"/>
  <c r="D34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9" i="29"/>
  <c r="S21" i="29"/>
  <c r="R21" i="29"/>
  <c r="Q21" i="29"/>
  <c r="P21" i="29"/>
  <c r="O21" i="29"/>
  <c r="N21" i="29"/>
  <c r="M21" i="29"/>
  <c r="L21" i="29"/>
  <c r="K21" i="29"/>
  <c r="J21" i="29"/>
  <c r="I21" i="29"/>
  <c r="H21" i="29"/>
  <c r="G21" i="29"/>
  <c r="F21" i="29"/>
  <c r="E21" i="29"/>
  <c r="D21" i="29"/>
  <c r="S17" i="29"/>
  <c r="R17" i="29"/>
  <c r="Q17" i="29"/>
  <c r="P17" i="29"/>
  <c r="O17" i="29"/>
  <c r="N17" i="29"/>
  <c r="M17" i="29"/>
  <c r="L17" i="29"/>
  <c r="K17" i="29"/>
  <c r="J17" i="29"/>
  <c r="I17" i="29"/>
  <c r="H17" i="29"/>
  <c r="G17" i="29"/>
  <c r="F17" i="29"/>
  <c r="E17" i="29"/>
  <c r="D17" i="29"/>
  <c r="S13" i="29"/>
  <c r="R13" i="29"/>
  <c r="Q13" i="29"/>
  <c r="P13" i="29"/>
  <c r="O13" i="29"/>
  <c r="N13" i="29"/>
  <c r="M13" i="29"/>
  <c r="L13" i="29"/>
  <c r="K13" i="29"/>
  <c r="J13" i="29"/>
  <c r="I13" i="29"/>
  <c r="H13" i="29"/>
  <c r="G13" i="29"/>
  <c r="F13" i="29"/>
  <c r="E13" i="29"/>
  <c r="D13" i="29"/>
  <c r="S9" i="29"/>
  <c r="R9" i="29"/>
  <c r="Q9" i="29"/>
  <c r="P9" i="29"/>
  <c r="O9" i="29"/>
  <c r="N9" i="29"/>
  <c r="M9" i="29"/>
  <c r="L9" i="29"/>
  <c r="K9" i="29"/>
  <c r="J9" i="29"/>
  <c r="I9" i="29"/>
  <c r="H9" i="29"/>
  <c r="G9" i="29"/>
  <c r="F9" i="29"/>
  <c r="E9" i="29"/>
  <c r="D9" i="29"/>
  <c r="S5" i="29"/>
  <c r="R5" i="29"/>
  <c r="Q5" i="29"/>
  <c r="P5" i="29"/>
  <c r="O5" i="29"/>
  <c r="N5" i="29"/>
  <c r="M5" i="29"/>
  <c r="L5" i="29"/>
  <c r="K5" i="29"/>
  <c r="J5" i="29"/>
  <c r="I5" i="29"/>
  <c r="H5" i="29"/>
  <c r="G5" i="29"/>
  <c r="F5" i="29"/>
  <c r="E5" i="29"/>
  <c r="D5" i="29"/>
  <c r="S42" i="26" l="1"/>
  <c r="R42" i="26"/>
  <c r="Q42" i="26"/>
  <c r="P42" i="26"/>
  <c r="O42" i="26"/>
  <c r="N42" i="26"/>
  <c r="M42" i="26"/>
  <c r="L42" i="26"/>
  <c r="K42" i="26"/>
  <c r="J42" i="26"/>
  <c r="I42" i="26"/>
  <c r="H42" i="26"/>
  <c r="G42" i="26"/>
  <c r="F42" i="26"/>
  <c r="E42" i="26"/>
  <c r="D42" i="26"/>
  <c r="S40" i="26"/>
  <c r="R40" i="26"/>
  <c r="Q40" i="26"/>
  <c r="P40" i="26"/>
  <c r="O40" i="26"/>
  <c r="N40" i="26"/>
  <c r="M40" i="26"/>
  <c r="L40" i="26"/>
  <c r="K40" i="26"/>
  <c r="J40" i="26"/>
  <c r="I40" i="26"/>
  <c r="H40" i="26"/>
  <c r="G40" i="26"/>
  <c r="F40" i="26"/>
  <c r="E40" i="26"/>
  <c r="D40" i="26"/>
  <c r="S38" i="26"/>
  <c r="R38" i="26"/>
  <c r="Q38" i="26"/>
  <c r="P38" i="26"/>
  <c r="O38" i="26"/>
  <c r="N38" i="26"/>
  <c r="M38" i="26"/>
  <c r="L38" i="26"/>
  <c r="K38" i="26"/>
  <c r="J38" i="26"/>
  <c r="I38" i="26"/>
  <c r="H38" i="26"/>
  <c r="G38" i="26"/>
  <c r="F38" i="26"/>
  <c r="E38" i="26"/>
  <c r="D38" i="26"/>
  <c r="S36" i="26"/>
  <c r="R36" i="26"/>
  <c r="Q36" i="26"/>
  <c r="P36" i="26"/>
  <c r="O36" i="26"/>
  <c r="N36" i="26"/>
  <c r="M36" i="26"/>
  <c r="L36" i="26"/>
  <c r="K36" i="26"/>
  <c r="J36" i="26"/>
  <c r="I36" i="26"/>
  <c r="H36" i="26"/>
  <c r="G36" i="26"/>
  <c r="F36" i="26"/>
  <c r="E36" i="26"/>
  <c r="D36" i="26"/>
  <c r="S34" i="26"/>
  <c r="R34" i="26"/>
  <c r="Q34" i="26"/>
  <c r="P34" i="26"/>
  <c r="O34" i="26"/>
  <c r="N34" i="26"/>
  <c r="M34" i="26"/>
  <c r="L34" i="26"/>
  <c r="K34" i="26"/>
  <c r="J34" i="26"/>
  <c r="I34" i="26"/>
  <c r="H34" i="26"/>
  <c r="G34" i="26"/>
  <c r="F34" i="26"/>
  <c r="E34" i="26"/>
  <c r="D34" i="26"/>
  <c r="S32" i="26"/>
  <c r="R32" i="26"/>
  <c r="Q32" i="26"/>
  <c r="P32" i="26"/>
  <c r="O32" i="26"/>
  <c r="N32" i="26"/>
  <c r="M32" i="26"/>
  <c r="L32" i="26"/>
  <c r="K32" i="26"/>
  <c r="J32" i="26"/>
  <c r="I32" i="26"/>
  <c r="H32" i="26"/>
  <c r="G32" i="26"/>
  <c r="F32" i="26"/>
  <c r="E32" i="26"/>
  <c r="D32" i="26"/>
  <c r="S30" i="26"/>
  <c r="R30" i="26"/>
  <c r="Q30" i="26"/>
  <c r="P30" i="26"/>
  <c r="O30" i="26"/>
  <c r="N30" i="26"/>
  <c r="M30" i="26"/>
  <c r="L30" i="26"/>
  <c r="K30" i="26"/>
  <c r="J30" i="26"/>
  <c r="I30" i="26"/>
  <c r="H30" i="26"/>
  <c r="G30" i="26"/>
  <c r="F30" i="26"/>
  <c r="E30" i="26"/>
  <c r="D30" i="26"/>
  <c r="S28" i="26"/>
  <c r="R28" i="26"/>
  <c r="Q28" i="26"/>
  <c r="P28" i="26"/>
  <c r="O28" i="26"/>
  <c r="N28" i="26"/>
  <c r="M28" i="26"/>
  <c r="L28" i="26"/>
  <c r="K28" i="26"/>
  <c r="J28" i="26"/>
  <c r="I28" i="26"/>
  <c r="H28" i="26"/>
  <c r="G28" i="26"/>
  <c r="F28" i="26"/>
  <c r="E28" i="26"/>
  <c r="D28" i="26"/>
  <c r="S26" i="26"/>
  <c r="R26" i="26"/>
  <c r="Q26" i="26"/>
  <c r="P26" i="26"/>
  <c r="O26" i="26"/>
  <c r="N26" i="26"/>
  <c r="M26" i="26"/>
  <c r="L26" i="26"/>
  <c r="K26" i="26"/>
  <c r="J26" i="26"/>
  <c r="I26" i="26"/>
  <c r="H26" i="26"/>
  <c r="G26" i="26"/>
  <c r="F26" i="26"/>
  <c r="E26" i="26"/>
  <c r="D26" i="26"/>
  <c r="S24" i="26"/>
  <c r="R24" i="26"/>
  <c r="Q24" i="26"/>
  <c r="P24" i="26"/>
  <c r="O24" i="26"/>
  <c r="N24" i="26"/>
  <c r="M24" i="26"/>
  <c r="L24" i="26"/>
  <c r="K24" i="26"/>
  <c r="J24" i="26"/>
  <c r="I24" i="26"/>
  <c r="H24" i="26"/>
  <c r="G24" i="26"/>
  <c r="F24" i="26"/>
  <c r="E24" i="26"/>
  <c r="D24" i="26"/>
  <c r="S22" i="26"/>
  <c r="R22" i="26"/>
  <c r="Q22" i="26"/>
  <c r="P22" i="26"/>
  <c r="O22" i="26"/>
  <c r="N22" i="26"/>
  <c r="M22" i="26"/>
  <c r="L22" i="26"/>
  <c r="K22" i="26"/>
  <c r="J22" i="26"/>
  <c r="I22" i="26"/>
  <c r="H22" i="26"/>
  <c r="G22" i="26"/>
  <c r="F22" i="26"/>
  <c r="E22" i="26"/>
  <c r="D22" i="26"/>
  <c r="S20" i="26"/>
  <c r="R20" i="26"/>
  <c r="Q20" i="26"/>
  <c r="P20" i="26"/>
  <c r="O20" i="26"/>
  <c r="N20" i="26"/>
  <c r="M20" i="26"/>
  <c r="L20" i="26"/>
  <c r="K20" i="26"/>
  <c r="J20" i="26"/>
  <c r="I20" i="26"/>
  <c r="H20" i="26"/>
  <c r="G20" i="26"/>
  <c r="F20" i="26"/>
  <c r="E20" i="26"/>
  <c r="D20" i="26"/>
  <c r="S18" i="26"/>
  <c r="R18" i="26"/>
  <c r="Q18" i="26"/>
  <c r="P18" i="26"/>
  <c r="O18" i="26"/>
  <c r="N18" i="26"/>
  <c r="M18" i="26"/>
  <c r="L18" i="26"/>
  <c r="K18" i="26"/>
  <c r="J18" i="26"/>
  <c r="I18" i="26"/>
  <c r="H18" i="26"/>
  <c r="G18" i="26"/>
  <c r="F18" i="26"/>
  <c r="E18" i="26"/>
  <c r="D18" i="26"/>
  <c r="S16" i="26"/>
  <c r="R16" i="26"/>
  <c r="Q16" i="26"/>
  <c r="P16" i="26"/>
  <c r="O16" i="26"/>
  <c r="N16" i="26"/>
  <c r="M16" i="26"/>
  <c r="L16" i="26"/>
  <c r="K16" i="26"/>
  <c r="J16" i="26"/>
  <c r="I16" i="26"/>
  <c r="H16" i="26"/>
  <c r="G16" i="26"/>
  <c r="F16" i="26"/>
  <c r="E16" i="26"/>
  <c r="D16" i="26"/>
  <c r="S14" i="26"/>
  <c r="R14" i="26"/>
  <c r="Q14" i="26"/>
  <c r="P14" i="26"/>
  <c r="O14" i="26"/>
  <c r="N14" i="26"/>
  <c r="M14" i="26"/>
  <c r="L14" i="26"/>
  <c r="K14" i="26"/>
  <c r="J14" i="26"/>
  <c r="I14" i="26"/>
  <c r="H14" i="26"/>
  <c r="G14" i="26"/>
  <c r="F14" i="26"/>
  <c r="E14" i="26"/>
  <c r="D14" i="26"/>
  <c r="S12" i="26"/>
  <c r="R12" i="26"/>
  <c r="Q12" i="26"/>
  <c r="P12" i="26"/>
  <c r="O12" i="26"/>
  <c r="N12" i="26"/>
  <c r="M12" i="26"/>
  <c r="L12" i="26"/>
  <c r="K12" i="26"/>
  <c r="J12" i="26"/>
  <c r="I12" i="26"/>
  <c r="H12" i="26"/>
  <c r="G12" i="26"/>
  <c r="F12" i="26"/>
  <c r="E12" i="26"/>
  <c r="D12" i="26"/>
  <c r="S10" i="26"/>
  <c r="R10" i="26"/>
  <c r="Q10" i="26"/>
  <c r="P10" i="26"/>
  <c r="O10" i="26"/>
  <c r="N10" i="26"/>
  <c r="M10" i="26"/>
  <c r="L10" i="26"/>
  <c r="K10" i="26"/>
  <c r="J10" i="26"/>
  <c r="I10" i="26"/>
  <c r="H10" i="26"/>
  <c r="G10" i="26"/>
  <c r="F10" i="26"/>
  <c r="E10" i="26"/>
  <c r="D10" i="26"/>
  <c r="S8" i="26"/>
  <c r="R8" i="26"/>
  <c r="Q8" i="26"/>
  <c r="P8" i="26"/>
  <c r="O8" i="26"/>
  <c r="N8" i="26"/>
  <c r="M8" i="26"/>
  <c r="L8" i="26"/>
  <c r="K8" i="26"/>
  <c r="J8" i="26"/>
  <c r="I8" i="26"/>
  <c r="H8" i="26"/>
  <c r="G8" i="26"/>
  <c r="F8" i="26"/>
  <c r="E8" i="26"/>
  <c r="D8" i="26"/>
  <c r="S5" i="26"/>
  <c r="R5" i="26"/>
  <c r="Q5" i="26"/>
  <c r="P5" i="26"/>
  <c r="O5" i="26"/>
  <c r="N5" i="26"/>
  <c r="M5" i="26"/>
  <c r="L5" i="26"/>
  <c r="K5" i="26"/>
  <c r="J5" i="26"/>
  <c r="I5" i="26"/>
  <c r="H5" i="26"/>
  <c r="G5" i="26"/>
  <c r="F5" i="26"/>
  <c r="E5" i="26"/>
  <c r="D5" i="26"/>
  <c r="D5" i="23"/>
  <c r="E5" i="23"/>
  <c r="F5" i="23"/>
  <c r="G5" i="23"/>
  <c r="H5" i="23"/>
  <c r="I5" i="23"/>
  <c r="J5" i="23"/>
  <c r="K5" i="23"/>
  <c r="L5" i="23"/>
  <c r="M5" i="23"/>
  <c r="N5" i="23"/>
  <c r="O5" i="23"/>
  <c r="P5" i="23"/>
  <c r="Q5" i="23"/>
  <c r="R5" i="23"/>
  <c r="S5" i="23"/>
  <c r="S12" i="25"/>
  <c r="R12" i="25"/>
  <c r="Q12" i="25"/>
  <c r="P12" i="25"/>
  <c r="O12" i="25"/>
  <c r="N12" i="25"/>
  <c r="M12" i="25"/>
  <c r="L12" i="25"/>
  <c r="K12" i="25"/>
  <c r="J12" i="25"/>
  <c r="I12" i="25"/>
  <c r="H12" i="25"/>
  <c r="G12" i="25"/>
  <c r="F12" i="25"/>
  <c r="E12" i="25"/>
  <c r="D12" i="25"/>
  <c r="S10" i="25"/>
  <c r="R10" i="25"/>
  <c r="Q10" i="25"/>
  <c r="P10" i="25"/>
  <c r="O10" i="25"/>
  <c r="N10" i="25"/>
  <c r="M10" i="25"/>
  <c r="L10" i="25"/>
  <c r="K10" i="25"/>
  <c r="J10" i="25"/>
  <c r="I10" i="25"/>
  <c r="H10" i="25"/>
  <c r="G10" i="25"/>
  <c r="F10" i="25"/>
  <c r="E10" i="25"/>
  <c r="D10" i="25"/>
  <c r="S8" i="25"/>
  <c r="R8" i="25"/>
  <c r="Q8" i="25"/>
  <c r="P8" i="25"/>
  <c r="O8" i="25"/>
  <c r="N8" i="25"/>
  <c r="M8" i="25"/>
  <c r="L8" i="25"/>
  <c r="K8" i="25"/>
  <c r="J8" i="25"/>
  <c r="I8" i="25"/>
  <c r="H8" i="25"/>
  <c r="G8" i="25"/>
  <c r="F8" i="25"/>
  <c r="E8" i="25"/>
  <c r="D8" i="25"/>
  <c r="S5" i="25"/>
  <c r="R5" i="25"/>
  <c r="Q5" i="25"/>
  <c r="P5" i="25"/>
  <c r="O5" i="25"/>
  <c r="N5" i="25"/>
  <c r="M5" i="25"/>
  <c r="L5" i="25"/>
  <c r="K5" i="25"/>
  <c r="J5" i="25"/>
  <c r="I5" i="25"/>
  <c r="H5" i="25"/>
  <c r="G5" i="25"/>
  <c r="F5" i="25"/>
  <c r="E5" i="25"/>
  <c r="D5" i="25"/>
  <c r="S32" i="3" l="1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S113" i="18" l="1"/>
  <c r="R113" i="18"/>
  <c r="Q113" i="18"/>
  <c r="P113" i="18"/>
  <c r="O113" i="18"/>
  <c r="N113" i="18"/>
  <c r="M113" i="18"/>
  <c r="L113" i="18"/>
  <c r="K113" i="18"/>
  <c r="J113" i="18"/>
  <c r="I113" i="18"/>
  <c r="H113" i="18"/>
  <c r="G113" i="18"/>
  <c r="F113" i="18"/>
  <c r="E113" i="18"/>
  <c r="D113" i="18"/>
  <c r="S111" i="18"/>
  <c r="R111" i="18"/>
  <c r="Q111" i="18"/>
  <c r="P111" i="18"/>
  <c r="O111" i="18"/>
  <c r="N111" i="18"/>
  <c r="M111" i="18"/>
  <c r="L111" i="18"/>
  <c r="K111" i="18"/>
  <c r="J111" i="18"/>
  <c r="I111" i="18"/>
  <c r="H111" i="18"/>
  <c r="G111" i="18"/>
  <c r="F111" i="18"/>
  <c r="E111" i="18"/>
  <c r="D111" i="18"/>
  <c r="S109" i="18"/>
  <c r="R109" i="18"/>
  <c r="Q109" i="18"/>
  <c r="P109" i="18"/>
  <c r="O109" i="18"/>
  <c r="N109" i="18"/>
  <c r="M109" i="18"/>
  <c r="L109" i="18"/>
  <c r="K109" i="18"/>
  <c r="J109" i="18"/>
  <c r="I109" i="18"/>
  <c r="H109" i="18"/>
  <c r="G109" i="18"/>
  <c r="F109" i="18"/>
  <c r="E109" i="18"/>
  <c r="D109" i="18"/>
  <c r="S105" i="18"/>
  <c r="R105" i="18"/>
  <c r="Q105" i="18"/>
  <c r="P105" i="18"/>
  <c r="O105" i="18"/>
  <c r="N105" i="18"/>
  <c r="M105" i="18"/>
  <c r="L105" i="18"/>
  <c r="K105" i="18"/>
  <c r="J105" i="18"/>
  <c r="I105" i="18"/>
  <c r="H105" i="18"/>
  <c r="G105" i="18"/>
  <c r="F105" i="18"/>
  <c r="E105" i="18"/>
  <c r="D105" i="18"/>
  <c r="S103" i="18"/>
  <c r="R103" i="18"/>
  <c r="Q103" i="18"/>
  <c r="P103" i="18"/>
  <c r="O103" i="18"/>
  <c r="N103" i="18"/>
  <c r="M103" i="18"/>
  <c r="L103" i="18"/>
  <c r="K103" i="18"/>
  <c r="J103" i="18"/>
  <c r="I103" i="18"/>
  <c r="H103" i="18"/>
  <c r="G103" i="18"/>
  <c r="F103" i="18"/>
  <c r="E103" i="18"/>
  <c r="D103" i="18"/>
  <c r="S101" i="18"/>
  <c r="R101" i="18"/>
  <c r="Q101" i="18"/>
  <c r="P101" i="18"/>
  <c r="O101" i="18"/>
  <c r="N101" i="18"/>
  <c r="M101" i="18"/>
  <c r="L101" i="18"/>
  <c r="K101" i="18"/>
  <c r="J101" i="18"/>
  <c r="I101" i="18"/>
  <c r="H101" i="18"/>
  <c r="G101" i="18"/>
  <c r="F101" i="18"/>
  <c r="E101" i="18"/>
  <c r="D101" i="18"/>
  <c r="S99" i="18"/>
  <c r="R99" i="18"/>
  <c r="Q99" i="18"/>
  <c r="P99" i="18"/>
  <c r="O99" i="18"/>
  <c r="N99" i="18"/>
  <c r="M99" i="18"/>
  <c r="L99" i="18"/>
  <c r="K99" i="18"/>
  <c r="J99" i="18"/>
  <c r="I99" i="18"/>
  <c r="H99" i="18"/>
  <c r="G99" i="18"/>
  <c r="F99" i="18"/>
  <c r="E99" i="18"/>
  <c r="D99" i="18"/>
  <c r="S89" i="18"/>
  <c r="R89" i="18"/>
  <c r="Q89" i="18"/>
  <c r="P89" i="18"/>
  <c r="O89" i="18"/>
  <c r="N89" i="18"/>
  <c r="M89" i="18"/>
  <c r="L89" i="18"/>
  <c r="K89" i="18"/>
  <c r="J89" i="18"/>
  <c r="I89" i="18"/>
  <c r="H89" i="18"/>
  <c r="G89" i="18"/>
  <c r="F89" i="18"/>
  <c r="E89" i="18"/>
  <c r="D89" i="18"/>
  <c r="S77" i="18"/>
  <c r="R77" i="18"/>
  <c r="Q77" i="18"/>
  <c r="P77" i="18"/>
  <c r="O77" i="18"/>
  <c r="N77" i="18"/>
  <c r="M77" i="18"/>
  <c r="L77" i="18"/>
  <c r="K77" i="18"/>
  <c r="J77" i="18"/>
  <c r="I77" i="18"/>
  <c r="H77" i="18"/>
  <c r="G77" i="18"/>
  <c r="F77" i="18"/>
  <c r="E77" i="18"/>
  <c r="D77" i="18"/>
  <c r="S75" i="18"/>
  <c r="R75" i="18"/>
  <c r="Q75" i="18"/>
  <c r="P75" i="18"/>
  <c r="O75" i="18"/>
  <c r="N75" i="18"/>
  <c r="M75" i="18"/>
  <c r="L75" i="18"/>
  <c r="K75" i="18"/>
  <c r="J75" i="18"/>
  <c r="I75" i="18"/>
  <c r="H75" i="18"/>
  <c r="G75" i="18"/>
  <c r="F75" i="18"/>
  <c r="E75" i="18"/>
  <c r="D75" i="18"/>
  <c r="S73" i="18"/>
  <c r="R73" i="18"/>
  <c r="Q73" i="18"/>
  <c r="P73" i="18"/>
  <c r="O73" i="18"/>
  <c r="N73" i="18"/>
  <c r="M73" i="18"/>
  <c r="L73" i="18"/>
  <c r="K73" i="18"/>
  <c r="J73" i="18"/>
  <c r="I73" i="18"/>
  <c r="H73" i="18"/>
  <c r="G73" i="18"/>
  <c r="F73" i="18"/>
  <c r="E73" i="18"/>
  <c r="D73" i="18"/>
  <c r="S71" i="18"/>
  <c r="R71" i="18"/>
  <c r="Q71" i="18"/>
  <c r="P71" i="18"/>
  <c r="O71" i="18"/>
  <c r="N71" i="18"/>
  <c r="M71" i="18"/>
  <c r="L71" i="18"/>
  <c r="K71" i="18"/>
  <c r="J71" i="18"/>
  <c r="I71" i="18"/>
  <c r="H71" i="18"/>
  <c r="G71" i="18"/>
  <c r="F71" i="18"/>
  <c r="E71" i="18"/>
  <c r="D71" i="18"/>
  <c r="S69" i="18"/>
  <c r="R69" i="18"/>
  <c r="Q69" i="18"/>
  <c r="P69" i="18"/>
  <c r="O69" i="18"/>
  <c r="N69" i="18"/>
  <c r="M69" i="18"/>
  <c r="L69" i="18"/>
  <c r="K69" i="18"/>
  <c r="J69" i="18"/>
  <c r="I69" i="18"/>
  <c r="H69" i="18"/>
  <c r="G69" i="18"/>
  <c r="F69" i="18"/>
  <c r="E69" i="18"/>
  <c r="D69" i="18"/>
  <c r="S65" i="18"/>
  <c r="R65" i="18"/>
  <c r="Q65" i="18"/>
  <c r="P65" i="18"/>
  <c r="O65" i="18"/>
  <c r="N65" i="18"/>
  <c r="M65" i="18"/>
  <c r="L65" i="18"/>
  <c r="K65" i="18"/>
  <c r="J65" i="18"/>
  <c r="I65" i="18"/>
  <c r="H65" i="18"/>
  <c r="G65" i="18"/>
  <c r="F65" i="18"/>
  <c r="E65" i="18"/>
  <c r="D65" i="18"/>
  <c r="S63" i="18"/>
  <c r="R63" i="18"/>
  <c r="Q63" i="18"/>
  <c r="P63" i="18"/>
  <c r="O63" i="18"/>
  <c r="N63" i="18"/>
  <c r="M63" i="18"/>
  <c r="L63" i="18"/>
  <c r="K63" i="18"/>
  <c r="J63" i="18"/>
  <c r="I63" i="18"/>
  <c r="H63" i="18"/>
  <c r="G63" i="18"/>
  <c r="F63" i="18"/>
  <c r="E63" i="18"/>
  <c r="D63" i="18"/>
  <c r="S61" i="18"/>
  <c r="R61" i="18"/>
  <c r="Q61" i="18"/>
  <c r="P61" i="18"/>
  <c r="O61" i="18"/>
  <c r="N61" i="18"/>
  <c r="M61" i="18"/>
  <c r="L61" i="18"/>
  <c r="K61" i="18"/>
  <c r="J61" i="18"/>
  <c r="I61" i="18"/>
  <c r="H61" i="18"/>
  <c r="G61" i="18"/>
  <c r="F61" i="18"/>
  <c r="E61" i="18"/>
  <c r="D61" i="18"/>
  <c r="S59" i="18"/>
  <c r="R59" i="18"/>
  <c r="Q59" i="18"/>
  <c r="P59" i="18"/>
  <c r="O59" i="18"/>
  <c r="N59" i="18"/>
  <c r="M59" i="18"/>
  <c r="L59" i="18"/>
  <c r="K59" i="18"/>
  <c r="J59" i="18"/>
  <c r="I59" i="18"/>
  <c r="H59" i="18"/>
  <c r="G59" i="18"/>
  <c r="F59" i="18"/>
  <c r="E59" i="18"/>
  <c r="D59" i="18"/>
  <c r="S55" i="18"/>
  <c r="R55" i="18"/>
  <c r="Q55" i="18"/>
  <c r="P55" i="18"/>
  <c r="O55" i="18"/>
  <c r="N55" i="18"/>
  <c r="M55" i="18"/>
  <c r="L55" i="18"/>
  <c r="K55" i="18"/>
  <c r="J55" i="18"/>
  <c r="I55" i="18"/>
  <c r="H55" i="18"/>
  <c r="G55" i="18"/>
  <c r="F55" i="18"/>
  <c r="E55" i="18"/>
  <c r="D55" i="18"/>
  <c r="S53" i="18"/>
  <c r="R53" i="18"/>
  <c r="Q53" i="18"/>
  <c r="P53" i="18"/>
  <c r="O53" i="18"/>
  <c r="N53" i="18"/>
  <c r="M53" i="18"/>
  <c r="L53" i="18"/>
  <c r="K53" i="18"/>
  <c r="J53" i="18"/>
  <c r="I53" i="18"/>
  <c r="H53" i="18"/>
  <c r="G53" i="18"/>
  <c r="F53" i="18"/>
  <c r="E53" i="18"/>
  <c r="D53" i="18"/>
  <c r="S51" i="18"/>
  <c r="R51" i="18"/>
  <c r="Q51" i="18"/>
  <c r="P51" i="18"/>
  <c r="O51" i="18"/>
  <c r="N51" i="18"/>
  <c r="M51" i="18"/>
  <c r="L51" i="18"/>
  <c r="K51" i="18"/>
  <c r="J51" i="18"/>
  <c r="I51" i="18"/>
  <c r="H51" i="18"/>
  <c r="G51" i="18"/>
  <c r="F51" i="18"/>
  <c r="E51" i="18"/>
  <c r="D51" i="18"/>
  <c r="S49" i="18"/>
  <c r="R49" i="18"/>
  <c r="Q49" i="18"/>
  <c r="P49" i="18"/>
  <c r="O49" i="18"/>
  <c r="N49" i="18"/>
  <c r="M49" i="18"/>
  <c r="L49" i="18"/>
  <c r="K49" i="18"/>
  <c r="J49" i="18"/>
  <c r="I49" i="18"/>
  <c r="H49" i="18"/>
  <c r="G49" i="18"/>
  <c r="F49" i="18"/>
  <c r="E49" i="18"/>
  <c r="D49" i="18"/>
  <c r="S45" i="18"/>
  <c r="R45" i="18"/>
  <c r="Q45" i="18"/>
  <c r="P45" i="18"/>
  <c r="O45" i="18"/>
  <c r="N45" i="18"/>
  <c r="M45" i="18"/>
  <c r="L45" i="18"/>
  <c r="K45" i="18"/>
  <c r="J45" i="18"/>
  <c r="I45" i="18"/>
  <c r="H45" i="18"/>
  <c r="G45" i="18"/>
  <c r="F45" i="18"/>
  <c r="E45" i="18"/>
  <c r="D45" i="18"/>
  <c r="S43" i="18"/>
  <c r="R43" i="18"/>
  <c r="Q43" i="18"/>
  <c r="P43" i="18"/>
  <c r="O43" i="18"/>
  <c r="N43" i="18"/>
  <c r="M43" i="18"/>
  <c r="L43" i="18"/>
  <c r="K43" i="18"/>
  <c r="J43" i="18"/>
  <c r="I43" i="18"/>
  <c r="H43" i="18"/>
  <c r="G43" i="18"/>
  <c r="F43" i="18"/>
  <c r="E43" i="18"/>
  <c r="D43" i="18"/>
  <c r="S41" i="18"/>
  <c r="R41" i="18"/>
  <c r="Q41" i="18"/>
  <c r="P41" i="18"/>
  <c r="O41" i="18"/>
  <c r="N41" i="18"/>
  <c r="M41" i="18"/>
  <c r="L41" i="18"/>
  <c r="K41" i="18"/>
  <c r="J41" i="18"/>
  <c r="I41" i="18"/>
  <c r="H41" i="18"/>
  <c r="G41" i="18"/>
  <c r="F41" i="18"/>
  <c r="E41" i="18"/>
  <c r="D41" i="18"/>
  <c r="S39" i="18"/>
  <c r="R39" i="18"/>
  <c r="Q39" i="18"/>
  <c r="P39" i="18"/>
  <c r="O39" i="18"/>
  <c r="N39" i="18"/>
  <c r="M39" i="18"/>
  <c r="L39" i="18"/>
  <c r="K39" i="18"/>
  <c r="J39" i="18"/>
  <c r="I39" i="18"/>
  <c r="H39" i="18"/>
  <c r="G39" i="18"/>
  <c r="F39" i="18"/>
  <c r="E39" i="18"/>
  <c r="D39" i="18"/>
  <c r="S37" i="18"/>
  <c r="R37" i="18"/>
  <c r="Q37" i="18"/>
  <c r="P37" i="18"/>
  <c r="O37" i="18"/>
  <c r="N37" i="18"/>
  <c r="M37" i="18"/>
  <c r="L37" i="18"/>
  <c r="K37" i="18"/>
  <c r="J37" i="18"/>
  <c r="I37" i="18"/>
  <c r="H37" i="18"/>
  <c r="G37" i="18"/>
  <c r="F37" i="18"/>
  <c r="E37" i="18"/>
  <c r="D37" i="18"/>
  <c r="S35" i="18"/>
  <c r="R35" i="18"/>
  <c r="Q35" i="18"/>
  <c r="P35" i="18"/>
  <c r="O35" i="18"/>
  <c r="N35" i="18"/>
  <c r="M35" i="18"/>
  <c r="L35" i="18"/>
  <c r="K35" i="18"/>
  <c r="J35" i="18"/>
  <c r="I35" i="18"/>
  <c r="H35" i="18"/>
  <c r="G35" i="18"/>
  <c r="F35" i="18"/>
  <c r="E35" i="18"/>
  <c r="D35" i="18"/>
  <c r="S31" i="18"/>
  <c r="R31" i="18"/>
  <c r="Q31" i="18"/>
  <c r="P31" i="18"/>
  <c r="O31" i="18"/>
  <c r="N31" i="18"/>
  <c r="M31" i="18"/>
  <c r="L31" i="18"/>
  <c r="K31" i="18"/>
  <c r="J31" i="18"/>
  <c r="I31" i="18"/>
  <c r="H31" i="18"/>
  <c r="G31" i="18"/>
  <c r="F31" i="18"/>
  <c r="E31" i="18"/>
  <c r="D31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9" i="18"/>
  <c r="S27" i="18"/>
  <c r="R27" i="18"/>
  <c r="Q27" i="18"/>
  <c r="P27" i="18"/>
  <c r="O27" i="18"/>
  <c r="N27" i="18"/>
  <c r="M27" i="18"/>
  <c r="L27" i="18"/>
  <c r="K27" i="18"/>
  <c r="J27" i="18"/>
  <c r="I27" i="18"/>
  <c r="H27" i="18"/>
  <c r="G27" i="18"/>
  <c r="F27" i="18"/>
  <c r="E27" i="18"/>
  <c r="D27" i="18"/>
  <c r="S25" i="18"/>
  <c r="R25" i="18"/>
  <c r="Q25" i="18"/>
  <c r="P25" i="18"/>
  <c r="O25" i="18"/>
  <c r="N25" i="18"/>
  <c r="M25" i="18"/>
  <c r="L25" i="18"/>
  <c r="K25" i="18"/>
  <c r="J25" i="18"/>
  <c r="I25" i="18"/>
  <c r="H25" i="18"/>
  <c r="G25" i="18"/>
  <c r="F25" i="18"/>
  <c r="E25" i="18"/>
  <c r="D25" i="18"/>
  <c r="S21" i="18"/>
  <c r="R21" i="18"/>
  <c r="Q21" i="18"/>
  <c r="P21" i="18"/>
  <c r="O21" i="18"/>
  <c r="N21" i="18"/>
  <c r="M21" i="18"/>
  <c r="L21" i="18"/>
  <c r="K21" i="18"/>
  <c r="J21" i="18"/>
  <c r="I21" i="18"/>
  <c r="H21" i="18"/>
  <c r="G21" i="18"/>
  <c r="F21" i="18"/>
  <c r="E21" i="18"/>
  <c r="D21" i="18"/>
  <c r="S19" i="18"/>
  <c r="R19" i="18"/>
  <c r="Q19" i="18"/>
  <c r="P19" i="18"/>
  <c r="O19" i="18"/>
  <c r="N19" i="18"/>
  <c r="M19" i="18"/>
  <c r="L19" i="18"/>
  <c r="K19" i="18"/>
  <c r="J19" i="18"/>
  <c r="I19" i="18"/>
  <c r="H19" i="18"/>
  <c r="G19" i="18"/>
  <c r="F19" i="18"/>
  <c r="E19" i="18"/>
  <c r="D19" i="18"/>
  <c r="S17" i="18"/>
  <c r="R17" i="18"/>
  <c r="Q17" i="18"/>
  <c r="P17" i="18"/>
  <c r="O17" i="18"/>
  <c r="N17" i="18"/>
  <c r="M17" i="18"/>
  <c r="L17" i="18"/>
  <c r="K17" i="18"/>
  <c r="J17" i="18"/>
  <c r="I17" i="18"/>
  <c r="H17" i="18"/>
  <c r="G17" i="18"/>
  <c r="F17" i="18"/>
  <c r="E17" i="18"/>
  <c r="D17" i="18"/>
  <c r="S15" i="18"/>
  <c r="R15" i="18"/>
  <c r="Q15" i="18"/>
  <c r="P15" i="18"/>
  <c r="O15" i="18"/>
  <c r="N15" i="18"/>
  <c r="M15" i="18"/>
  <c r="L15" i="18"/>
  <c r="K15" i="18"/>
  <c r="J15" i="18"/>
  <c r="I15" i="18"/>
  <c r="H15" i="18"/>
  <c r="G15" i="18"/>
  <c r="F15" i="18"/>
  <c r="E15" i="18"/>
  <c r="D15" i="18"/>
  <c r="D34" i="23"/>
  <c r="E34" i="23"/>
  <c r="F34" i="23"/>
  <c r="G34" i="23"/>
  <c r="H34" i="23"/>
  <c r="I34" i="23"/>
  <c r="J34" i="23"/>
  <c r="K34" i="23"/>
  <c r="L34" i="23"/>
  <c r="M34" i="23"/>
  <c r="N34" i="23"/>
  <c r="O34" i="23"/>
  <c r="P34" i="23"/>
  <c r="Q34" i="23"/>
  <c r="R34" i="23"/>
  <c r="S34" i="23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C14" i="1" l="1"/>
  <c r="S11" i="18" l="1"/>
  <c r="R11" i="18"/>
  <c r="Q11" i="18"/>
  <c r="P11" i="18"/>
  <c r="O11" i="18"/>
  <c r="N11" i="18"/>
  <c r="M11" i="18"/>
  <c r="L11" i="18"/>
  <c r="K11" i="18"/>
  <c r="J11" i="18"/>
  <c r="I11" i="18"/>
  <c r="H11" i="18"/>
  <c r="G11" i="18"/>
  <c r="F11" i="18"/>
  <c r="E11" i="18"/>
  <c r="D11" i="18"/>
  <c r="S9" i="18"/>
  <c r="R9" i="18"/>
  <c r="Q9" i="18"/>
  <c r="P9" i="18"/>
  <c r="O9" i="18"/>
  <c r="N9" i="18"/>
  <c r="M9" i="18"/>
  <c r="L9" i="18"/>
  <c r="K9" i="18"/>
  <c r="J9" i="18"/>
  <c r="I9" i="18"/>
  <c r="H9" i="18"/>
  <c r="G9" i="18"/>
  <c r="F9" i="18"/>
  <c r="E9" i="18"/>
  <c r="D9" i="18"/>
  <c r="S42" i="23"/>
  <c r="R42" i="23"/>
  <c r="Q42" i="23"/>
  <c r="P42" i="23"/>
  <c r="O42" i="23"/>
  <c r="N42" i="23"/>
  <c r="M42" i="23"/>
  <c r="L42" i="23"/>
  <c r="K42" i="23"/>
  <c r="J42" i="23"/>
  <c r="I42" i="23"/>
  <c r="H42" i="23"/>
  <c r="G42" i="23"/>
  <c r="F42" i="23"/>
  <c r="E42" i="23"/>
  <c r="D42" i="23"/>
  <c r="S40" i="23"/>
  <c r="R40" i="23"/>
  <c r="Q40" i="23"/>
  <c r="P40" i="23"/>
  <c r="O40" i="23"/>
  <c r="N40" i="23"/>
  <c r="M40" i="23"/>
  <c r="L40" i="23"/>
  <c r="K40" i="23"/>
  <c r="J40" i="23"/>
  <c r="I40" i="23"/>
  <c r="H40" i="23"/>
  <c r="G40" i="23"/>
  <c r="F40" i="23"/>
  <c r="E40" i="23"/>
  <c r="D40" i="23"/>
  <c r="S38" i="23"/>
  <c r="R38" i="23"/>
  <c r="Q38" i="23"/>
  <c r="P38" i="23"/>
  <c r="O38" i="23"/>
  <c r="N38" i="23"/>
  <c r="M38" i="23"/>
  <c r="L38" i="23"/>
  <c r="K38" i="23"/>
  <c r="J38" i="23"/>
  <c r="I38" i="23"/>
  <c r="H38" i="23"/>
  <c r="G38" i="23"/>
  <c r="F38" i="23"/>
  <c r="E38" i="23"/>
  <c r="D38" i="23"/>
  <c r="S36" i="23"/>
  <c r="R36" i="23"/>
  <c r="Q36" i="23"/>
  <c r="P36" i="23"/>
  <c r="O36" i="23"/>
  <c r="N36" i="23"/>
  <c r="M36" i="23"/>
  <c r="L36" i="23"/>
  <c r="K36" i="23"/>
  <c r="J36" i="23"/>
  <c r="I36" i="23"/>
  <c r="H36" i="23"/>
  <c r="G36" i="23"/>
  <c r="F36" i="23"/>
  <c r="E36" i="23"/>
  <c r="D36" i="23"/>
  <c r="S32" i="23"/>
  <c r="R32" i="23"/>
  <c r="Q32" i="23"/>
  <c r="P32" i="23"/>
  <c r="O32" i="23"/>
  <c r="N32" i="23"/>
  <c r="M32" i="23"/>
  <c r="L32" i="23"/>
  <c r="K32" i="23"/>
  <c r="J32" i="23"/>
  <c r="I32" i="23"/>
  <c r="H32" i="23"/>
  <c r="G32" i="23"/>
  <c r="F32" i="23"/>
  <c r="E32" i="23"/>
  <c r="D32" i="23"/>
  <c r="S30" i="23"/>
  <c r="R30" i="23"/>
  <c r="Q30" i="23"/>
  <c r="P30" i="23"/>
  <c r="O30" i="23"/>
  <c r="N30" i="23"/>
  <c r="M30" i="23"/>
  <c r="L30" i="23"/>
  <c r="K30" i="23"/>
  <c r="J30" i="23"/>
  <c r="I30" i="23"/>
  <c r="H30" i="23"/>
  <c r="G30" i="23"/>
  <c r="F30" i="23"/>
  <c r="E30" i="23"/>
  <c r="D30" i="23"/>
  <c r="S28" i="23"/>
  <c r="R28" i="23"/>
  <c r="Q28" i="23"/>
  <c r="P28" i="23"/>
  <c r="O28" i="23"/>
  <c r="N28" i="23"/>
  <c r="M28" i="23"/>
  <c r="L28" i="23"/>
  <c r="K28" i="23"/>
  <c r="J28" i="23"/>
  <c r="I28" i="23"/>
  <c r="H28" i="23"/>
  <c r="G28" i="23"/>
  <c r="F28" i="23"/>
  <c r="E28" i="23"/>
  <c r="D28" i="23"/>
  <c r="S26" i="23"/>
  <c r="R26" i="23"/>
  <c r="Q26" i="23"/>
  <c r="P26" i="23"/>
  <c r="O26" i="23"/>
  <c r="N26" i="23"/>
  <c r="M26" i="23"/>
  <c r="L26" i="23"/>
  <c r="K26" i="23"/>
  <c r="J26" i="23"/>
  <c r="I26" i="23"/>
  <c r="H26" i="23"/>
  <c r="G26" i="23"/>
  <c r="F26" i="23"/>
  <c r="E26" i="23"/>
  <c r="D26" i="23"/>
  <c r="S24" i="23"/>
  <c r="R24" i="23"/>
  <c r="Q24" i="23"/>
  <c r="P24" i="23"/>
  <c r="O24" i="23"/>
  <c r="N24" i="23"/>
  <c r="M24" i="23"/>
  <c r="L24" i="23"/>
  <c r="K24" i="23"/>
  <c r="J24" i="23"/>
  <c r="I24" i="23"/>
  <c r="H24" i="23"/>
  <c r="G24" i="23"/>
  <c r="F24" i="23"/>
  <c r="E24" i="23"/>
  <c r="D24" i="23"/>
  <c r="S22" i="23"/>
  <c r="R22" i="23"/>
  <c r="Q22" i="23"/>
  <c r="P22" i="23"/>
  <c r="O22" i="23"/>
  <c r="N22" i="23"/>
  <c r="M22" i="23"/>
  <c r="L22" i="23"/>
  <c r="K22" i="23"/>
  <c r="J22" i="23"/>
  <c r="I22" i="23"/>
  <c r="H22" i="23"/>
  <c r="G22" i="23"/>
  <c r="F22" i="23"/>
  <c r="E22" i="23"/>
  <c r="D22" i="23"/>
  <c r="S20" i="23"/>
  <c r="R20" i="23"/>
  <c r="Q20" i="23"/>
  <c r="P20" i="23"/>
  <c r="O20" i="23"/>
  <c r="N20" i="23"/>
  <c r="M20" i="23"/>
  <c r="L20" i="23"/>
  <c r="K20" i="23"/>
  <c r="J20" i="23"/>
  <c r="I20" i="23"/>
  <c r="H20" i="23"/>
  <c r="G20" i="23"/>
  <c r="F20" i="23"/>
  <c r="E20" i="23"/>
  <c r="D20" i="23"/>
  <c r="S18" i="23"/>
  <c r="R18" i="23"/>
  <c r="Q18" i="23"/>
  <c r="P18" i="23"/>
  <c r="O18" i="23"/>
  <c r="N18" i="23"/>
  <c r="M18" i="23"/>
  <c r="L18" i="23"/>
  <c r="K18" i="23"/>
  <c r="J18" i="23"/>
  <c r="I18" i="23"/>
  <c r="H18" i="23"/>
  <c r="G18" i="23"/>
  <c r="F18" i="23"/>
  <c r="E18" i="23"/>
  <c r="D18" i="23"/>
  <c r="S16" i="23"/>
  <c r="R16" i="23"/>
  <c r="Q16" i="23"/>
  <c r="P16" i="23"/>
  <c r="O16" i="23"/>
  <c r="N16" i="23"/>
  <c r="M16" i="23"/>
  <c r="L16" i="23"/>
  <c r="K16" i="23"/>
  <c r="J16" i="23"/>
  <c r="I16" i="23"/>
  <c r="H16" i="23"/>
  <c r="G16" i="23"/>
  <c r="F16" i="23"/>
  <c r="E16" i="23"/>
  <c r="D16" i="23"/>
  <c r="S14" i="23"/>
  <c r="R14" i="23"/>
  <c r="Q14" i="23"/>
  <c r="P14" i="23"/>
  <c r="O14" i="23"/>
  <c r="N14" i="23"/>
  <c r="M14" i="23"/>
  <c r="L14" i="23"/>
  <c r="K14" i="23"/>
  <c r="J14" i="23"/>
  <c r="I14" i="23"/>
  <c r="H14" i="23"/>
  <c r="G14" i="23"/>
  <c r="F14" i="23"/>
  <c r="E14" i="23"/>
  <c r="D14" i="23"/>
  <c r="S12" i="23"/>
  <c r="R12" i="23"/>
  <c r="Q12" i="23"/>
  <c r="P12" i="23"/>
  <c r="O12" i="23"/>
  <c r="N12" i="23"/>
  <c r="M12" i="23"/>
  <c r="L12" i="23"/>
  <c r="K12" i="23"/>
  <c r="J12" i="23"/>
  <c r="I12" i="23"/>
  <c r="H12" i="23"/>
  <c r="G12" i="23"/>
  <c r="F12" i="23"/>
  <c r="E12" i="23"/>
  <c r="D12" i="23"/>
  <c r="S10" i="23"/>
  <c r="R10" i="23"/>
  <c r="Q10" i="23"/>
  <c r="P10" i="23"/>
  <c r="O10" i="23"/>
  <c r="N10" i="23"/>
  <c r="M10" i="23"/>
  <c r="L10" i="23"/>
  <c r="K10" i="23"/>
  <c r="J10" i="23"/>
  <c r="I10" i="23"/>
  <c r="H10" i="23"/>
  <c r="G10" i="23"/>
  <c r="F10" i="23"/>
  <c r="E10" i="23"/>
  <c r="D10" i="23"/>
  <c r="S8" i="23"/>
  <c r="R8" i="23"/>
  <c r="Q8" i="23"/>
  <c r="P8" i="23"/>
  <c r="O8" i="23"/>
  <c r="N8" i="23"/>
  <c r="M8" i="23"/>
  <c r="L8" i="23"/>
  <c r="K8" i="23"/>
  <c r="J8" i="23"/>
  <c r="I8" i="23"/>
  <c r="H8" i="23"/>
  <c r="G8" i="23"/>
  <c r="F8" i="23"/>
  <c r="E8" i="23"/>
  <c r="D8" i="23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C61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C37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3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S37" i="1" l="1"/>
  <c r="G37" i="1"/>
  <c r="D61" i="1"/>
  <c r="E61" i="1"/>
  <c r="I37" i="1"/>
  <c r="O37" i="1"/>
  <c r="S61" i="1"/>
  <c r="H37" i="1"/>
  <c r="L61" i="1"/>
  <c r="Q37" i="1"/>
  <c r="M61" i="1"/>
  <c r="R37" i="1"/>
  <c r="N61" i="1"/>
  <c r="O61" i="1"/>
  <c r="D37" i="1"/>
  <c r="L37" i="1"/>
  <c r="H61" i="1"/>
  <c r="P61" i="1"/>
  <c r="P37" i="1"/>
  <c r="J37" i="1"/>
  <c r="F61" i="1"/>
  <c r="K37" i="1"/>
  <c r="G61" i="1"/>
  <c r="E37" i="1"/>
  <c r="M37" i="1"/>
  <c r="I61" i="1"/>
  <c r="Q61" i="1"/>
  <c r="F37" i="1"/>
  <c r="N37" i="1"/>
  <c r="J61" i="1"/>
  <c r="R61" i="1"/>
  <c r="K61" i="1"/>
  <c r="Q11" i="1" l="1"/>
  <c r="M11" i="1"/>
  <c r="I11" i="1"/>
  <c r="E11" i="1"/>
  <c r="D11" i="1"/>
  <c r="N11" i="1"/>
  <c r="P11" i="1"/>
  <c r="L11" i="1"/>
  <c r="H11" i="1"/>
  <c r="R11" i="1"/>
  <c r="S11" i="1"/>
  <c r="O11" i="1"/>
  <c r="K11" i="1"/>
  <c r="G11" i="1"/>
  <c r="J11" i="1"/>
  <c r="F11" i="1"/>
  <c r="R9" i="1"/>
  <c r="N9" i="1"/>
  <c r="J9" i="1"/>
  <c r="F9" i="1"/>
  <c r="S9" i="1"/>
  <c r="O9" i="1"/>
  <c r="K9" i="1"/>
  <c r="K13" i="1" s="1"/>
  <c r="G9" i="1"/>
  <c r="G13" i="1" s="1"/>
  <c r="Q9" i="1"/>
  <c r="Q13" i="1" s="1"/>
  <c r="M9" i="1"/>
  <c r="M13" i="1" s="1"/>
  <c r="I9" i="1"/>
  <c r="I13" i="1" s="1"/>
  <c r="E9" i="1"/>
  <c r="E13" i="1" s="1"/>
  <c r="P9" i="1"/>
  <c r="L9" i="1"/>
  <c r="H9" i="1"/>
  <c r="H13" i="1" s="1"/>
  <c r="D9" i="1"/>
  <c r="D13" i="1" s="1"/>
  <c r="F13" i="1" l="1"/>
  <c r="J13" i="1"/>
  <c r="N13" i="1"/>
  <c r="R13" i="1"/>
  <c r="L13" i="1"/>
  <c r="O13" i="1"/>
  <c r="P13" i="1"/>
  <c r="S13" i="1"/>
</calcChain>
</file>

<file path=xl/sharedStrings.xml><?xml version="1.0" encoding="utf-8"?>
<sst xmlns="http://schemas.openxmlformats.org/spreadsheetml/2006/main" count="2205" uniqueCount="234">
  <si>
    <t>Employment Tenure</t>
  </si>
  <si>
    <t>Total Males</t>
  </si>
  <si>
    <t>Total Females</t>
  </si>
  <si>
    <t>Hispanic or Latino Males</t>
  </si>
  <si>
    <t>Hispanic or Latino Females</t>
  </si>
  <si>
    <t>White Males</t>
  </si>
  <si>
    <t>White Females</t>
  </si>
  <si>
    <t>Black or African American Males</t>
  </si>
  <si>
    <t>Black or African American Females</t>
  </si>
  <si>
    <t>Asian Males</t>
  </si>
  <si>
    <t>Asian Females</t>
  </si>
  <si>
    <t>Native Hawaiian or Other Pacific Islander Males</t>
  </si>
  <si>
    <t>Native Hawaiian or Other Pacific Islander Females</t>
  </si>
  <si>
    <t>American Indian or Alaska Native Males</t>
  </si>
  <si>
    <t>American Indian or Alaska Native Females</t>
  </si>
  <si>
    <t>Two or more races Males</t>
  </si>
  <si>
    <t>Two or more races Females</t>
  </si>
  <si>
    <t>%</t>
  </si>
  <si>
    <t>Alternative Benchmark</t>
  </si>
  <si>
    <t>TOTAL WORKFORCE</t>
  </si>
  <si>
    <t>Prior FY</t>
  </si>
  <si>
    <r>
      <t>#</t>
    </r>
    <r>
      <rPr>
        <sz val="9"/>
        <color indexed="8"/>
        <rFont val="Times New Roman"/>
        <family val="1"/>
      </rPr>
      <t> </t>
    </r>
  </si>
  <si>
    <t>Current FY</t>
  </si>
  <si>
    <t>Difference</t>
  </si>
  <si>
    <t>Ratio Change</t>
  </si>
  <si>
    <r>
      <t>%</t>
    </r>
    <r>
      <rPr>
        <sz val="9"/>
        <color indexed="8"/>
        <rFont val="Times New Roman"/>
        <family val="1"/>
      </rPr>
      <t> </t>
    </r>
  </si>
  <si>
    <t xml:space="preserve">Net Change </t>
  </si>
  <si>
    <t>EMPLOYEE GAINS</t>
  </si>
  <si>
    <t>Vacancy Announcements</t>
  </si>
  <si>
    <t>#</t>
  </si>
  <si>
    <t>Referred Applicants</t>
  </si>
  <si>
    <t>New Hires</t>
    <phoneticPr fontId="0" type="noConversion"/>
  </si>
  <si>
    <t>EMPLOYEE LOSSES</t>
  </si>
  <si>
    <t>Reduction in Force</t>
  </si>
  <si>
    <t>Removal</t>
  </si>
  <si>
    <t>Resignation</t>
  </si>
  <si>
    <t>Retirement</t>
  </si>
  <si>
    <t>Other Separations</t>
  </si>
  <si>
    <t>Total Separations</t>
  </si>
  <si>
    <t>PERMANENT WORKFORCE</t>
  </si>
  <si>
    <t>TEMPORARY WORKFORCE</t>
  </si>
  <si>
    <t>Voluntarily Identified Applicants</t>
    <phoneticPr fontId="0" type="noConversion"/>
  </si>
  <si>
    <t>Permanent Workforce</t>
    <phoneticPr fontId="0" type="noConversion"/>
  </si>
  <si>
    <t>Occupational Categories</t>
  </si>
  <si>
    <t>1. Management</t>
  </si>
  <si>
    <t>Total Management</t>
    <phoneticPr fontId="0" type="noConversion"/>
  </si>
  <si>
    <t>Salary Range</t>
  </si>
  <si>
    <t>Up to $20,000</t>
  </si>
  <si>
    <t>$20,001-$30,000</t>
  </si>
  <si>
    <t>$30,001-$40,000</t>
  </si>
  <si>
    <t>$40,001-$50,000</t>
  </si>
  <si>
    <t>$50,001-$60,000</t>
  </si>
  <si>
    <t>$60,001-$70,000</t>
  </si>
  <si>
    <t>$70,001-$80,000</t>
  </si>
  <si>
    <t>$80,001-$90,000</t>
  </si>
  <si>
    <t>$90,001-$100,000</t>
  </si>
  <si>
    <t>$100,001-$110,000</t>
  </si>
  <si>
    <t>$110,001-$120,000</t>
  </si>
  <si>
    <t>$120,001-$130,000</t>
  </si>
  <si>
    <t>$130,001-$140,000</t>
  </si>
  <si>
    <t>$140,001-$150,000</t>
  </si>
  <si>
    <t>$150,001-$160,000</t>
  </si>
  <si>
    <t>$161,001-$170,000</t>
  </si>
  <si>
    <t>$170,001-$180,000</t>
  </si>
  <si>
    <t>$180,001 and Greater</t>
  </si>
  <si>
    <t>Mission-Critical Occupations</t>
  </si>
  <si>
    <t>Occupational CLF/SOC Code</t>
    <phoneticPr fontId="0" type="noConversion"/>
  </si>
  <si>
    <t>Slots for Career Development Program</t>
    <phoneticPr fontId="17" type="noConversion"/>
  </si>
  <si>
    <t>Eligible for Career Development Program</t>
    <phoneticPr fontId="17" type="noConversion"/>
  </si>
  <si>
    <t>Applicants for Career Development Program</t>
    <phoneticPr fontId="17" type="noConversion"/>
  </si>
  <si>
    <t>Selections for Career Development Program</t>
    <phoneticPr fontId="17" type="noConversion"/>
  </si>
  <si>
    <t>Senior Grade Levels</t>
  </si>
  <si>
    <t xml:space="preserve">Total Senior Grades  </t>
  </si>
  <si>
    <t>Upward Mobility To Management Positions</t>
  </si>
  <si>
    <t xml:space="preserve">Total Management </t>
  </si>
  <si>
    <t>Executives</t>
    <phoneticPr fontId="17" type="noConversion"/>
  </si>
  <si>
    <t>Applicants for Career Development Program</t>
  </si>
  <si>
    <t>Awards</t>
  </si>
  <si>
    <t>Time Off Awards</t>
    <phoneticPr fontId="0" type="noConversion"/>
  </si>
  <si>
    <t xml:space="preserve">Time-Off Awards: 1-10 hours </t>
  </si>
  <si>
    <t>Total Hours</t>
  </si>
  <si>
    <t>Average Hours</t>
  </si>
  <si>
    <t xml:space="preserve">Time-Off Awards: 11-20 hours </t>
  </si>
  <si>
    <t>Total Hours</t>
    <phoneticPr fontId="0" type="noConversion"/>
  </si>
  <si>
    <t xml:space="preserve">Time-Off Awards: 21-30 hours </t>
  </si>
  <si>
    <t xml:space="preserve">Time-Off Awards: 31-40 hours </t>
  </si>
  <si>
    <t xml:space="preserve">Time-Off Awards:  41 or more hours </t>
  </si>
  <si>
    <t>Cash Awards</t>
    <phoneticPr fontId="0" type="noConversion"/>
  </si>
  <si>
    <t>Cash Awards: $500 and Under</t>
    <phoneticPr fontId="0" type="noConversion"/>
  </si>
  <si>
    <t>Total Amount</t>
  </si>
  <si>
    <t>Average Amount</t>
  </si>
  <si>
    <t>Cash Awards: $501 - $999</t>
    <phoneticPr fontId="0" type="noConversion"/>
  </si>
  <si>
    <t>Cash Awards: $1000 - $1999</t>
    <phoneticPr fontId="0" type="noConversion"/>
  </si>
  <si>
    <t>Cash Awards: $2000 - $2999</t>
    <phoneticPr fontId="0" type="noConversion"/>
  </si>
  <si>
    <t>Cash Awards: $3000 - $3999</t>
    <phoneticPr fontId="0" type="noConversion"/>
  </si>
  <si>
    <t>Cash Awards: $4000 - $4999</t>
    <phoneticPr fontId="0" type="noConversion"/>
  </si>
  <si>
    <t>Cash Awards: $5000 or more</t>
  </si>
  <si>
    <t>Other Awards</t>
    <phoneticPr fontId="0" type="noConversion"/>
  </si>
  <si>
    <t>Quality Step Increases (QSI)</t>
    <phoneticPr fontId="0" type="noConversion"/>
  </si>
  <si>
    <t>Total Benefit</t>
  </si>
  <si>
    <t>Average Benefit</t>
  </si>
  <si>
    <t>Performance Based Pay Increase</t>
    <phoneticPr fontId="0" type="noConversion"/>
  </si>
  <si>
    <t>2. Professionals</t>
  </si>
  <si>
    <t>3. Technicians</t>
  </si>
  <si>
    <t>4. Sales Workers</t>
  </si>
  <si>
    <t>5. Administrative Support Workers</t>
  </si>
  <si>
    <t>6. Craft Workers</t>
  </si>
  <si>
    <t>7. Operatives</t>
  </si>
  <si>
    <t>8. Laborers and Helpers</t>
  </si>
  <si>
    <t>9. Service Workers</t>
  </si>
  <si>
    <t xml:space="preserve">Executives
</t>
  </si>
  <si>
    <t xml:space="preserve">Supervisors
</t>
  </si>
  <si>
    <t>Managers</t>
  </si>
  <si>
    <t>Temporary Workforce</t>
  </si>
  <si>
    <t>$</t>
  </si>
  <si>
    <t>Total</t>
  </si>
  <si>
    <t>Supervisors</t>
  </si>
  <si>
    <t>Unknown</t>
  </si>
  <si>
    <t>Total TimeOff Awards</t>
  </si>
  <si>
    <t>Total Monetary Awards</t>
  </si>
  <si>
    <t>Total Value</t>
  </si>
  <si>
    <t>Average Value</t>
  </si>
  <si>
    <t>Organizational Component</t>
  </si>
  <si>
    <t>Professional &amp; Administrative</t>
  </si>
  <si>
    <t>Professional/Administrative</t>
  </si>
  <si>
    <t>All-occupations CLF</t>
  </si>
  <si>
    <t>Organizational CLF</t>
  </si>
  <si>
    <t xml:space="preserve">Organizational CLF </t>
  </si>
  <si>
    <t>Total Wage Leader Employees</t>
  </si>
  <si>
    <t>Total Wage Supervisor Employees</t>
  </si>
  <si>
    <t>Permanent Workforce</t>
  </si>
  <si>
    <t>Permanent Workforce (9/30/2021)</t>
  </si>
  <si>
    <t>GS 01-04</t>
  </si>
  <si>
    <t>Wg 01-04</t>
  </si>
  <si>
    <t>All other WG</t>
  </si>
  <si>
    <t>Total Wage Grade
Employees</t>
  </si>
  <si>
    <t>GS 13 &amp; above</t>
  </si>
  <si>
    <t>GS 15 &amp; above</t>
  </si>
  <si>
    <t>GS/GL/GM, SES, AND RELATED GRADES</t>
  </si>
  <si>
    <t>WG, WL, WS and related grades</t>
  </si>
  <si>
    <t>GS 05</t>
  </si>
  <si>
    <t>GS 06</t>
  </si>
  <si>
    <t>GS 07</t>
  </si>
  <si>
    <t>GS 08</t>
  </si>
  <si>
    <t>GS 09</t>
  </si>
  <si>
    <t>GS 10</t>
  </si>
  <si>
    <t>GS 11</t>
  </si>
  <si>
    <t>GS 12</t>
  </si>
  <si>
    <t>GS 13</t>
  </si>
  <si>
    <t>GS 14</t>
  </si>
  <si>
    <t>WG 05</t>
  </si>
  <si>
    <t>WG 06</t>
  </si>
  <si>
    <t>WG 07</t>
  </si>
  <si>
    <t>WG 08</t>
  </si>
  <si>
    <t>WG 09</t>
  </si>
  <si>
    <t>Merit-Staffing Announcements</t>
  </si>
  <si>
    <t>Qualified Applicants</t>
  </si>
  <si>
    <t>Announcements Open to the Public</t>
  </si>
  <si>
    <t>Selected Applicants</t>
  </si>
  <si>
    <t>Merit Staffing Announcements</t>
  </si>
  <si>
    <t>Fish &amp; Wildlife Service - Servicewide as of September 30, 2022
Table A2: PERMANENT WORKFORCE BY COMPONENT - Distribution by Race, Ethnicity, and Sex (Participation Rate)</t>
  </si>
  <si>
    <t>Region 1 (Portland, OR)</t>
  </si>
  <si>
    <t>Region 2 (Albuquerque, NM)</t>
  </si>
  <si>
    <t>Region 3 (Bloomington, MN)</t>
  </si>
  <si>
    <t>Region 4 (Atlanta, GA)</t>
  </si>
  <si>
    <t>Region 5 (Hadley, MA)</t>
  </si>
  <si>
    <t>Region 6 (Lakewood, CO)</t>
  </si>
  <si>
    <t>Region 7 (Anchorage, AK)</t>
  </si>
  <si>
    <t>Region 8 (Sacramento, CA)</t>
  </si>
  <si>
    <t>Headquarters</t>
  </si>
  <si>
    <t>All Occupations CLF is based on all workers in all Census Occupation groups.
Organizational CLF is based on the number of incumbents in each occupation in the organization.</t>
  </si>
  <si>
    <t>Fish &amp; Wildlife Service - Servicewide FY2022
Table A1: TOTAL WORKFORCE - Distribution by Race, Ethnicity, and Sex (Participation Rate)</t>
  </si>
  <si>
    <t>Fish &amp; Wildlife Service - Servicewide as of September 30, 2022
Table A3: OCCUPATIONAL CATEGORIES - Distribution by Race, Ethnicity, and Sex (Participation Rate) - Permanent Workforce</t>
  </si>
  <si>
    <t>Fish &amp; Wildlife Service - Servicewide as of September 30, 2022
Table A4P: SENIOR PAY &amp; GENERAL SCHEDULE (GS) GRADES - Distribution by Race, Ethnicity, and Sex (Participation Rate) - Permanent Workforce</t>
  </si>
  <si>
    <t>Fish &amp; Wildlife Service - Servicewide as of September 30, 2022
Table A4T: SENIOR PAY &amp; GENERAL SCHEDULE (GS) GRADES - Distribution by Race, Ethnicity, and Sex (Participation Rate) - Temporary Workforce</t>
  </si>
  <si>
    <t>Fish &amp; Wildlife Service - Servicewide as of September 30, 2022
Table A4WGP: Federal Wage System (WG/WL/WS) GRADES - Distribution by Race, Ethnicity, and Sex (Participation Rate) - Permanent Workforce</t>
  </si>
  <si>
    <t>Fish &amp; Wildlife Service - Servicewide as of September 30, 2022
Table A4WGT: Federal Wage System (WG/WL/WS) GRADES - Distribution by Race, Ethnicity, and Sex (Participation Rate) - Temporary Workforce</t>
  </si>
  <si>
    <t>Fish &amp; Wildlife Service - Servicewide as of September 30, 2022
Table A5P: SALARY - Distribution by Race, Ethnicity, and Sex (Participation Rate) - Permanent Workforce</t>
  </si>
  <si>
    <t>Fish &amp; Wildlife Service - Servicewide as of September 30, 2022
Table A5T: SALARY - Distribution by Race, Ethnicity, and Sex (Participation Rate) - Temporary Workforce</t>
  </si>
  <si>
    <t>Fish &amp; Wildlife Service - Servicewide as of September 30, 2022
Table A6P (0401): MISSION-CRITICAL OCCUPATIONS - Distribution by Race, Ethnicity, and Sex (Participation Rate) - Permanent Workforce</t>
  </si>
  <si>
    <t>Gen Natural Resources Mgmt &amp; Bio Sciences/0401</t>
  </si>
  <si>
    <t>GS-15 and above</t>
  </si>
  <si>
    <t>GS-14</t>
  </si>
  <si>
    <t>GS-13</t>
  </si>
  <si>
    <t>GS-12</t>
  </si>
  <si>
    <t>GS-11</t>
  </si>
  <si>
    <t>GS-09</t>
  </si>
  <si>
    <t>GS-07-05</t>
  </si>
  <si>
    <t>Fish &amp; Wildlife Service - Servicewide as of September 30, 2022
Table A6P (0404): MISSION-CRITICAL OCCUPATIONS - Distribution by Race, Ethnicity, and Sex (Participation Rate) - Permanent Workforce</t>
  </si>
  <si>
    <t>Biological Science Technician/0404</t>
  </si>
  <si>
    <t>GS-09-08</t>
  </si>
  <si>
    <t>GS-07</t>
  </si>
  <si>
    <t>GS-06</t>
  </si>
  <si>
    <t>GS-05-01</t>
  </si>
  <si>
    <t>Fish &amp; Wildlife Service - Servicewide as of September 30, 2022
Table A6P (0480): MISSION-CRITICAL OCCUPATIONS - Distribution by Race, Ethnicity, and Sex (Participation Rate) - Permanent Workforce</t>
  </si>
  <si>
    <t>Fish and Wildlife Administration/0480</t>
  </si>
  <si>
    <t>Fish &amp; Wildlife Service - Servicewide as of September 30, 2022
Table A6P (0482): MISSION-CRITICAL OCCUPATIONS - Distribution by Race, Ethnicity, and Sex (Participation Rate) - Permanent Workforce</t>
  </si>
  <si>
    <t>Fish Biology/0482</t>
  </si>
  <si>
    <t>GS-14 and above</t>
  </si>
  <si>
    <t>Fish &amp; Wildlife Service - Servicewide as of September 30, 2022
Table A6P (0485): MISSION-CRITICAL OCCUPATIONS - Distribution by Race, Ethnicity, and Sex (Participation Rate) - Permanent Workforce</t>
  </si>
  <si>
    <t>Wildlife Refuge Management/0485</t>
  </si>
  <si>
    <t>Fish &amp; Wildlife Service - Servicewide as of September 30, 2022
Table A6P (0486): MISSION-CRITICAL OCCUPATIONS - Distribution by Race, Ethnicity, and Sex (Participation Rate) - Permanent Workforce</t>
  </si>
  <si>
    <t>Wildlife Biology/0486</t>
  </si>
  <si>
    <t>Fish &amp; Wildlife Service - Servicewide as of September 30, 2022
Table A6P (1811): MISSION-CRITICAL OCCUPATIONS - Distribution by Race, Ethnicity, and Sex (Participation Rate) - Permanent Workforce</t>
  </si>
  <si>
    <t>Criminal Investigating/1811</t>
  </si>
  <si>
    <t>GL-09-05</t>
  </si>
  <si>
    <t>Fish &amp; Wildlife Service - Servicewide as of September 30, 2022
Table A6P (1801LE): MISSION-CRITICAL OCCUPATIONS - Distribution by Race, Ethnicity, and Sex (Participation Rate) - Permanent Workforce</t>
  </si>
  <si>
    <t>Refuge LE, Land Mgmt LE &amp; Conservation LE/0025LE &amp; 1801LE</t>
  </si>
  <si>
    <t>Fish &amp; Wildlife Service - Servicewide as of September 30, 2022
Table A6T (0401): MISSION-CRITICAL OCCUPATIONS - Distribution by Race, Ethnicity, and Sex (Participation Rate) - Temporary Workforce</t>
  </si>
  <si>
    <t>GS-12 and above</t>
  </si>
  <si>
    <t>Fish &amp; Wildlife Service - Servicewide as of September 30, 2022
Table A6T (0404): MISSION-CRITICAL OCCUPATIONS - Distribution by Race, Ethnicity, and Sex (Participation Rate) - Temporary Workforce</t>
  </si>
  <si>
    <t>GS-08</t>
  </si>
  <si>
    <t>GS-05</t>
  </si>
  <si>
    <t>GS-04-01</t>
  </si>
  <si>
    <t>Fish &amp; Wildlife Service - Servicewide as of September 30, 2022
Table A6T (0480): MISSION-CRITICAL OCCUPATIONS - Distribution by Race, Ethnicity, and Sex (Participation Rate) - Temporary Workforce</t>
  </si>
  <si>
    <t>Fish &amp; Wildlife Service - Servicewide as of September 30, 2022
Table A6T (0482): MISSION-CRITICAL OCCUPATIONS - Distribution by Race, Ethnicity, and Sex (Participation Rate) - Temporary Workforce</t>
  </si>
  <si>
    <t>GS-09-05</t>
  </si>
  <si>
    <t>Fish &amp; Wildlife Service - Servicewide as of September 30, 2022
Table A6T (0485): MISSION-CRITICAL OCCUPATIONS - Distribution by Race, Ethnicity, and Sex (Participation Rate) - Temporary Workforce</t>
  </si>
  <si>
    <t>Fish &amp; Wildlife Service - Servicewide as of September 30, 2022
Table A6T (0486): MISSION-CRITICAL OCCUPATIONS - Distribution by Race, Ethnicity, and Sex (Participation Rate) - Temporary Workforce</t>
  </si>
  <si>
    <t>Fish &amp; Wildlife Service - Servicewide as of September 30, 2022
Table A6T (1811): MISSION-CRITICAL OCCUPATIONS - Distribution by Race, Ethnicity, and Sex (Participation Rate) - Temporary Workforce</t>
  </si>
  <si>
    <t>Fish &amp; Wildlife Service - Servicewide as of September 30, 2022
Table A6T (1801LE): MISSION-CRITICAL OCCUPATIONS - Distribution by Race, Ethnicity, and Sex (Participation Rate) - Temporary Workforce</t>
  </si>
  <si>
    <t xml:space="preserve">GS15_and_above or Equivalent:  </t>
  </si>
  <si>
    <t>Fish &amp; Wildlife Service - Servicewide FY2022
Table A7 (GS15_and_above): Senior Grade Levels by Race, Ethnicity, and Sex (Participation Rate) - Permanent Workforce</t>
  </si>
  <si>
    <t xml:space="preserve">GS14 or Equivalent:  </t>
  </si>
  <si>
    <t>Fish &amp; Wildlife Service - Servicewide FY2022
Table A7 (GS14): Senior Grade Levels by Race, Ethnicity, and Sex (Participation Rate) - Permanent Workforce</t>
  </si>
  <si>
    <t xml:space="preserve">GS13 or Equivalent:  </t>
  </si>
  <si>
    <t>Fish &amp; Wildlife Service - Servicewide FY2022
Table A7 (GS13): Senior Grade Levels by Race, Ethnicity, and Sex (Participation Rate) - Permanent Workforce</t>
  </si>
  <si>
    <t>Career Development Program (Stepping Up to Leadership cohorts 41 &amp; 42)</t>
  </si>
  <si>
    <t>Fish &amp; Wildlife Service - Servicewide FY2022
Table A8: MANAGEMENT POSITIONS - Distribution by Race, Ethnicity, and Sex (Participation Rate) - Permanent Workforce</t>
  </si>
  <si>
    <t>Fish &amp; Wildlife Service - Servicewide FY2022
Table A9: EMPLOYEE RECOGNITION AND AWARDS - Distribution by Race, Ethnicity, and Sex (Participation Rate) - Permanent Workforce</t>
  </si>
  <si>
    <t>WS &amp; WB</t>
  </si>
  <si>
    <t>GS-08-07</t>
  </si>
  <si>
    <t>Career Development Program (Advanced Leadership Development Program cohort 20)</t>
  </si>
  <si>
    <t>Career Development Program (SES Candidate Development Program cohort 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</si>
</sst>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name val="Arial"/>
    </font>
    <font>
      <sz val="10"/>
      <color indexed="8"/>
      <name val="Arial"/>
      <family val="2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2"/>
      <name val="Arial"/>
      <family val="2"/>
    </font>
    <font>
      <b/>
      <sz val="12"/>
      <color indexed="8"/>
      <name val="Times New Roman"/>
      <family val="1"/>
    </font>
    <font>
      <sz val="8"/>
      <color indexed="8"/>
      <name val="Times New Roman"/>
      <family val="1"/>
    </font>
    <font>
      <b/>
      <sz val="8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8"/>
      <name val="Arial"/>
      <family val="2"/>
    </font>
    <font>
      <b/>
      <sz val="9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sz val="10"/>
      <name val="Arial"/>
      <family val="2"/>
    </font>
    <font>
      <sz val="12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5">
    <border>
      <left/>
      <right/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ck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ck">
        <color indexed="64"/>
      </bottom>
      <diagonal/>
    </border>
    <border>
      <left/>
      <right style="thin">
        <color indexed="8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</borders>
  <cellStyleXfs count="4">
    <xf numFmtId="0" fontId="0" fillId="0" borderId="0"/>
    <xf numFmtId="9" fontId="2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</cellStyleXfs>
  <cellXfs count="449">
    <xf numFmtId="0" fontId="0" fillId="0" borderId="0" xfId="0"/>
    <xf numFmtId="0" fontId="1" fillId="2" borderId="0" xfId="0" applyFont="1" applyFill="1"/>
    <xf numFmtId="0" fontId="5" fillId="0" borderId="0" xfId="0" applyFont="1"/>
    <xf numFmtId="0" fontId="3" fillId="2" borderId="0" xfId="0" applyFont="1" applyFill="1"/>
    <xf numFmtId="0" fontId="8" fillId="3" borderId="2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10" fontId="8" fillId="2" borderId="0" xfId="1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0" fontId="0" fillId="0" borderId="0" xfId="0" applyNumberFormat="1"/>
    <xf numFmtId="0" fontId="5" fillId="0" borderId="0" xfId="0" applyFont="1" applyAlignment="1">
      <alignment horizontal="center" vertical="center" wrapText="1"/>
    </xf>
    <xf numFmtId="0" fontId="13" fillId="0" borderId="0" xfId="0" applyFont="1"/>
    <xf numFmtId="0" fontId="12" fillId="2" borderId="0" xfId="0" applyFont="1" applyFill="1"/>
    <xf numFmtId="0" fontId="11" fillId="2" borderId="2" xfId="0" applyFont="1" applyFill="1" applyBorder="1" applyAlignment="1">
      <alignment horizontal="center" vertical="top" wrapText="1"/>
    </xf>
    <xf numFmtId="0" fontId="11" fillId="2" borderId="19" xfId="0" applyFont="1" applyFill="1" applyBorder="1" applyAlignment="1">
      <alignment horizontal="center" vertical="top" wrapText="1"/>
    </xf>
    <xf numFmtId="0" fontId="11" fillId="2" borderId="20" xfId="0" applyFont="1" applyFill="1" applyBorder="1" applyAlignment="1">
      <alignment horizontal="center" vertical="top" wrapText="1"/>
    </xf>
    <xf numFmtId="0" fontId="11" fillId="2" borderId="22" xfId="0" applyFont="1" applyFill="1" applyBorder="1" applyAlignment="1">
      <alignment horizontal="center" vertical="top" wrapText="1"/>
    </xf>
    <xf numFmtId="0" fontId="9" fillId="3" borderId="2" xfId="0" applyFont="1" applyFill="1" applyBorder="1" applyAlignment="1">
      <alignment horizontal="center" vertical="center" wrapText="1"/>
    </xf>
    <xf numFmtId="10" fontId="8" fillId="2" borderId="28" xfId="1" applyNumberFormat="1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top" wrapText="1"/>
    </xf>
    <xf numFmtId="10" fontId="5" fillId="3" borderId="38" xfId="0" applyNumberFormat="1" applyFont="1" applyFill="1" applyBorder="1" applyAlignment="1">
      <alignment horizontal="center" vertical="top"/>
    </xf>
    <xf numFmtId="3" fontId="5" fillId="3" borderId="11" xfId="0" applyNumberFormat="1" applyFont="1" applyFill="1" applyBorder="1" applyAlignment="1">
      <alignment horizontal="center" vertical="top"/>
    </xf>
    <xf numFmtId="0" fontId="13" fillId="3" borderId="11" xfId="0" applyFont="1" applyFill="1" applyBorder="1" applyAlignment="1">
      <alignment horizontal="center" vertical="top"/>
    </xf>
    <xf numFmtId="0" fontId="13" fillId="3" borderId="12" xfId="0" applyFont="1" applyFill="1" applyBorder="1" applyAlignment="1">
      <alignment horizontal="center" vertical="top"/>
    </xf>
    <xf numFmtId="0" fontId="2" fillId="0" borderId="37" xfId="0" applyFont="1" applyBorder="1" applyAlignment="1">
      <alignment horizontal="center" vertical="top"/>
    </xf>
    <xf numFmtId="0" fontId="2" fillId="0" borderId="39" xfId="0" applyFont="1" applyBorder="1" applyAlignment="1">
      <alignment horizontal="center" vertical="top"/>
    </xf>
    <xf numFmtId="0" fontId="2" fillId="0" borderId="40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41" xfId="0" applyFont="1" applyBorder="1" applyAlignment="1">
      <alignment horizontal="center" vertical="top"/>
    </xf>
    <xf numFmtId="0" fontId="2" fillId="2" borderId="41" xfId="0" applyFont="1" applyFill="1" applyBorder="1" applyAlignment="1">
      <alignment horizontal="center" vertical="top"/>
    </xf>
    <xf numFmtId="0" fontId="9" fillId="2" borderId="48" xfId="0" applyFont="1" applyFill="1" applyBorder="1" applyAlignment="1">
      <alignment horizontal="center" vertical="top" wrapText="1"/>
    </xf>
    <xf numFmtId="0" fontId="9" fillId="2" borderId="49" xfId="0" applyFont="1" applyFill="1" applyBorder="1" applyAlignment="1">
      <alignment horizontal="center" vertical="top" wrapText="1"/>
    </xf>
    <xf numFmtId="0" fontId="9" fillId="2" borderId="50" xfId="0" applyFont="1" applyFill="1" applyBorder="1" applyAlignment="1">
      <alignment horizontal="center" vertical="top" wrapText="1"/>
    </xf>
    <xf numFmtId="0" fontId="9" fillId="2" borderId="51" xfId="0" applyFont="1" applyFill="1" applyBorder="1" applyAlignment="1">
      <alignment horizontal="center" vertical="top" wrapText="1"/>
    </xf>
    <xf numFmtId="0" fontId="9" fillId="2" borderId="53" xfId="0" applyFont="1" applyFill="1" applyBorder="1" applyAlignment="1">
      <alignment horizontal="center" vertical="top" wrapText="1"/>
    </xf>
    <xf numFmtId="3" fontId="8" fillId="2" borderId="46" xfId="1" applyNumberFormat="1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11" fillId="2" borderId="52" xfId="0" applyFont="1" applyFill="1" applyBorder="1" applyAlignment="1">
      <alignment horizontal="center" vertical="top" wrapText="1"/>
    </xf>
    <xf numFmtId="9" fontId="11" fillId="2" borderId="20" xfId="1" applyFont="1" applyFill="1" applyBorder="1" applyAlignment="1">
      <alignment horizontal="center" vertical="top" wrapText="1"/>
    </xf>
    <xf numFmtId="0" fontId="9" fillId="2" borderId="44" xfId="0" applyFont="1" applyFill="1" applyBorder="1" applyAlignment="1">
      <alignment horizontal="center" vertical="top" wrapText="1"/>
    </xf>
    <xf numFmtId="3" fontId="5" fillId="0" borderId="35" xfId="0" applyNumberFormat="1" applyFont="1" applyBorder="1" applyAlignment="1">
      <alignment horizontal="center" vertical="top"/>
    </xf>
    <xf numFmtId="0" fontId="11" fillId="2" borderId="54" xfId="0" applyFont="1" applyFill="1" applyBorder="1" applyAlignment="1">
      <alignment horizontal="center" vertical="top" wrapText="1"/>
    </xf>
    <xf numFmtId="0" fontId="12" fillId="3" borderId="2" xfId="0" applyFont="1" applyFill="1" applyBorder="1" applyAlignment="1">
      <alignment vertical="top" wrapText="1"/>
    </xf>
    <xf numFmtId="0" fontId="11" fillId="2" borderId="18" xfId="0" applyFont="1" applyFill="1" applyBorder="1" applyAlignment="1">
      <alignment horizontal="center" vertical="top" wrapText="1"/>
    </xf>
    <xf numFmtId="0" fontId="11" fillId="2" borderId="5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vertical="center"/>
    </xf>
    <xf numFmtId="0" fontId="9" fillId="2" borderId="58" xfId="0" applyFont="1" applyFill="1" applyBorder="1" applyAlignment="1">
      <alignment horizontal="center" vertical="top" wrapText="1"/>
    </xf>
    <xf numFmtId="3" fontId="5" fillId="3" borderId="12" xfId="0" applyNumberFormat="1" applyFont="1" applyFill="1" applyBorder="1" applyAlignment="1">
      <alignment horizontal="center" vertical="top"/>
    </xf>
    <xf numFmtId="0" fontId="2" fillId="2" borderId="46" xfId="0" applyFont="1" applyFill="1" applyBorder="1" applyAlignment="1">
      <alignment horizontal="center" vertical="top" wrapText="1"/>
    </xf>
    <xf numFmtId="2" fontId="8" fillId="0" borderId="6" xfId="3" applyNumberFormat="1" applyFont="1" applyBorder="1" applyAlignment="1">
      <alignment horizontal="center" vertical="center" wrapText="1"/>
    </xf>
    <xf numFmtId="2" fontId="8" fillId="0" borderId="9" xfId="2" applyNumberFormat="1" applyFont="1" applyFill="1" applyBorder="1" applyAlignment="1" applyProtection="1">
      <alignment horizontal="center" vertical="center" wrapText="1"/>
    </xf>
    <xf numFmtId="2" fontId="8" fillId="0" borderId="7" xfId="3" applyNumberFormat="1" applyFont="1" applyBorder="1" applyAlignment="1">
      <alignment horizontal="center" vertical="center" wrapText="1"/>
    </xf>
    <xf numFmtId="2" fontId="8" fillId="0" borderId="10" xfId="2" applyNumberFormat="1" applyFont="1" applyFill="1" applyBorder="1" applyAlignment="1" applyProtection="1">
      <alignment horizontal="center" vertical="center" wrapText="1"/>
    </xf>
    <xf numFmtId="2" fontId="8" fillId="6" borderId="46" xfId="2" applyNumberFormat="1" applyFont="1" applyFill="1" applyBorder="1" applyAlignment="1" applyProtection="1">
      <alignment horizontal="center" vertical="center" wrapText="1"/>
      <protection locked="0"/>
    </xf>
    <xf numFmtId="2" fontId="8" fillId="6" borderId="6" xfId="2" applyNumberFormat="1" applyFont="1" applyFill="1" applyBorder="1" applyAlignment="1" applyProtection="1">
      <alignment horizontal="center" vertical="center" wrapText="1"/>
      <protection locked="0"/>
    </xf>
    <xf numFmtId="2" fontId="8" fillId="6" borderId="7" xfId="2" applyNumberFormat="1" applyFont="1" applyFill="1" applyBorder="1" applyAlignment="1" applyProtection="1">
      <alignment horizontal="center" vertical="center" wrapText="1"/>
      <protection locked="0"/>
    </xf>
    <xf numFmtId="1" fontId="8" fillId="0" borderId="46" xfId="3" applyNumberFormat="1" applyFont="1" applyBorder="1" applyAlignment="1">
      <alignment horizontal="center" vertical="center" wrapText="1"/>
    </xf>
    <xf numFmtId="1" fontId="8" fillId="0" borderId="6" xfId="3" applyNumberFormat="1" applyFont="1" applyBorder="1" applyAlignment="1">
      <alignment horizontal="center" vertical="center" wrapText="1"/>
    </xf>
    <xf numFmtId="1" fontId="8" fillId="0" borderId="7" xfId="3" applyNumberFormat="1" applyFont="1" applyBorder="1" applyAlignment="1">
      <alignment horizontal="center" vertical="center" wrapText="1"/>
    </xf>
    <xf numFmtId="2" fontId="8" fillId="0" borderId="46" xfId="3" applyNumberFormat="1" applyFont="1" applyBorder="1" applyAlignment="1">
      <alignment horizontal="center" vertical="center" wrapText="1"/>
    </xf>
    <xf numFmtId="2" fontId="8" fillId="0" borderId="31" xfId="2" applyNumberFormat="1" applyFont="1" applyFill="1" applyBorder="1" applyAlignment="1" applyProtection="1">
      <alignment horizontal="center" vertical="center" wrapText="1"/>
    </xf>
    <xf numFmtId="2" fontId="8" fillId="6" borderId="60" xfId="2" applyNumberFormat="1" applyFont="1" applyFill="1" applyBorder="1" applyAlignment="1" applyProtection="1">
      <alignment horizontal="center" vertical="center" wrapText="1"/>
      <protection locked="0"/>
    </xf>
    <xf numFmtId="2" fontId="8" fillId="6" borderId="23" xfId="2" applyNumberFormat="1" applyFont="1" applyFill="1" applyBorder="1" applyAlignment="1" applyProtection="1">
      <alignment horizontal="center" vertical="center" wrapText="1"/>
      <protection locked="0"/>
    </xf>
    <xf numFmtId="2" fontId="8" fillId="6" borderId="24" xfId="2" applyNumberFormat="1" applyFont="1" applyFill="1" applyBorder="1" applyAlignment="1" applyProtection="1">
      <alignment horizontal="center" vertical="center" wrapText="1"/>
      <protection locked="0"/>
    </xf>
    <xf numFmtId="2" fontId="8" fillId="7" borderId="3" xfId="3" applyNumberFormat="1" applyFont="1" applyFill="1" applyBorder="1" applyAlignment="1">
      <alignment horizontal="center" vertical="center" wrapText="1"/>
    </xf>
    <xf numFmtId="0" fontId="2" fillId="7" borderId="13" xfId="0" applyFont="1" applyFill="1" applyBorder="1" applyAlignment="1">
      <alignment horizontal="center" vertical="top" wrapText="1"/>
    </xf>
    <xf numFmtId="0" fontId="11" fillId="7" borderId="19" xfId="0" applyFont="1" applyFill="1" applyBorder="1" applyAlignment="1">
      <alignment horizontal="center" vertical="top" wrapText="1"/>
    </xf>
    <xf numFmtId="0" fontId="2" fillId="7" borderId="31" xfId="0" applyFont="1" applyFill="1" applyBorder="1" applyAlignment="1">
      <alignment horizontal="center" vertical="top" wrapText="1"/>
    </xf>
    <xf numFmtId="0" fontId="11" fillId="7" borderId="22" xfId="0" applyFont="1" applyFill="1" applyBorder="1" applyAlignment="1">
      <alignment horizontal="center" vertical="top" wrapText="1"/>
    </xf>
    <xf numFmtId="2" fontId="8" fillId="7" borderId="56" xfId="3" applyNumberFormat="1" applyFont="1" applyFill="1" applyBorder="1" applyAlignment="1">
      <alignment horizontal="center" vertical="center" wrapText="1"/>
    </xf>
    <xf numFmtId="2" fontId="8" fillId="7" borderId="26" xfId="3" applyNumberFormat="1" applyFont="1" applyFill="1" applyBorder="1" applyAlignment="1">
      <alignment horizontal="center" vertical="center" wrapText="1"/>
    </xf>
    <xf numFmtId="2" fontId="8" fillId="7" borderId="30" xfId="3" applyNumberFormat="1" applyFont="1" applyFill="1" applyBorder="1" applyAlignment="1">
      <alignment horizontal="center" vertical="center" wrapText="1"/>
    </xf>
    <xf numFmtId="2" fontId="8" fillId="7" borderId="25" xfId="3" applyNumberFormat="1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top" wrapText="1"/>
    </xf>
    <xf numFmtId="0" fontId="11" fillId="2" borderId="10" xfId="0" applyFont="1" applyFill="1" applyBorder="1" applyAlignment="1">
      <alignment horizontal="center" vertical="top" wrapText="1"/>
    </xf>
    <xf numFmtId="0" fontId="11" fillId="7" borderId="45" xfId="0" applyFont="1" applyFill="1" applyBorder="1" applyAlignment="1">
      <alignment horizontal="center" vertical="top" wrapText="1"/>
    </xf>
    <xf numFmtId="2" fontId="8" fillId="7" borderId="60" xfId="2" applyNumberFormat="1" applyFont="1" applyFill="1" applyBorder="1" applyAlignment="1" applyProtection="1">
      <alignment horizontal="center" vertical="center" wrapText="1"/>
      <protection locked="0"/>
    </xf>
    <xf numFmtId="2" fontId="8" fillId="7" borderId="23" xfId="2" applyNumberFormat="1" applyFont="1" applyFill="1" applyBorder="1" applyAlignment="1" applyProtection="1">
      <alignment horizontal="center" vertical="center" wrapText="1"/>
      <protection locked="0"/>
    </xf>
    <xf numFmtId="2" fontId="8" fillId="7" borderId="24" xfId="2" applyNumberFormat="1" applyFont="1" applyFill="1" applyBorder="1" applyAlignment="1" applyProtection="1">
      <alignment horizontal="center" vertical="center" wrapText="1"/>
      <protection locked="0"/>
    </xf>
    <xf numFmtId="2" fontId="8" fillId="6" borderId="55" xfId="2" applyNumberFormat="1" applyFont="1" applyFill="1" applyBorder="1" applyAlignment="1" applyProtection="1">
      <alignment horizontal="center" vertical="center" wrapText="1"/>
      <protection locked="0"/>
    </xf>
    <xf numFmtId="2" fontId="8" fillId="6" borderId="15" xfId="2" applyNumberFormat="1" applyFont="1" applyFill="1" applyBorder="1" applyAlignment="1" applyProtection="1">
      <alignment horizontal="center" vertical="center" wrapText="1"/>
      <protection locked="0"/>
    </xf>
    <xf numFmtId="2" fontId="8" fillId="6" borderId="16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84" xfId="0" applyFont="1" applyBorder="1" applyAlignment="1">
      <alignment vertical="top" wrapText="1"/>
    </xf>
    <xf numFmtId="9" fontId="11" fillId="2" borderId="8" xfId="1" applyFont="1" applyFill="1" applyBorder="1" applyAlignment="1">
      <alignment horizontal="center" vertical="top" wrapText="1"/>
    </xf>
    <xf numFmtId="2" fontId="8" fillId="6" borderId="31" xfId="2" applyNumberFormat="1" applyFont="1" applyFill="1" applyBorder="1" applyAlignment="1" applyProtection="1">
      <alignment horizontal="center" vertical="center" wrapText="1"/>
      <protection locked="0"/>
    </xf>
    <xf numFmtId="2" fontId="8" fillId="6" borderId="9" xfId="2" applyNumberFormat="1" applyFont="1" applyFill="1" applyBorder="1" applyAlignment="1" applyProtection="1">
      <alignment horizontal="center" vertical="center" wrapText="1"/>
      <protection locked="0"/>
    </xf>
    <xf numFmtId="2" fontId="8" fillId="6" borderId="10" xfId="2" applyNumberFormat="1" applyFont="1" applyFill="1" applyBorder="1" applyAlignment="1" applyProtection="1">
      <alignment horizontal="center" vertical="center" wrapText="1"/>
      <protection locked="0"/>
    </xf>
    <xf numFmtId="0" fontId="11" fillId="2" borderId="85" xfId="0" applyFont="1" applyFill="1" applyBorder="1" applyAlignment="1">
      <alignment horizontal="center" vertical="top" wrapText="1"/>
    </xf>
    <xf numFmtId="9" fontId="11" fillId="2" borderId="86" xfId="1" applyFont="1" applyFill="1" applyBorder="1" applyAlignment="1">
      <alignment horizontal="center" vertical="top" wrapText="1"/>
    </xf>
    <xf numFmtId="9" fontId="11" fillId="7" borderId="8" xfId="1" applyFont="1" applyFill="1" applyBorder="1" applyAlignment="1">
      <alignment horizontal="center" vertical="top" wrapText="1"/>
    </xf>
    <xf numFmtId="2" fontId="8" fillId="7" borderId="55" xfId="2" applyNumberFormat="1" applyFont="1" applyFill="1" applyBorder="1" applyAlignment="1" applyProtection="1">
      <alignment horizontal="center" vertical="center" wrapText="1"/>
      <protection locked="0"/>
    </xf>
    <xf numFmtId="2" fontId="8" fillId="7" borderId="15" xfId="2" applyNumberFormat="1" applyFont="1" applyFill="1" applyBorder="1" applyAlignment="1" applyProtection="1">
      <alignment horizontal="center" vertical="center" wrapText="1"/>
      <protection locked="0"/>
    </xf>
    <xf numFmtId="2" fontId="8" fillId="7" borderId="16" xfId="2" applyNumberFormat="1" applyFont="1" applyFill="1" applyBorder="1" applyAlignment="1" applyProtection="1">
      <alignment horizontal="center" vertical="center" wrapText="1"/>
      <protection locked="0"/>
    </xf>
    <xf numFmtId="3" fontId="5" fillId="0" borderId="70" xfId="0" applyNumberFormat="1" applyFont="1" applyBorder="1" applyAlignment="1">
      <alignment horizontal="center" vertical="top"/>
    </xf>
    <xf numFmtId="0" fontId="4" fillId="4" borderId="83" xfId="0" applyFont="1" applyFill="1" applyBorder="1" applyAlignment="1">
      <alignment horizontal="center" vertical="center" wrapText="1"/>
    </xf>
    <xf numFmtId="2" fontId="8" fillId="6" borderId="40" xfId="2" applyNumberFormat="1" applyFont="1" applyFill="1" applyBorder="1" applyAlignment="1" applyProtection="1">
      <alignment horizontal="center" vertical="center" wrapText="1"/>
      <protection locked="0"/>
    </xf>
    <xf numFmtId="2" fontId="8" fillId="6" borderId="29" xfId="2" applyNumberFormat="1" applyFont="1" applyFill="1" applyBorder="1" applyAlignment="1" applyProtection="1">
      <alignment horizontal="center" vertical="center" wrapText="1"/>
      <protection locked="0"/>
    </xf>
    <xf numFmtId="0" fontId="2" fillId="7" borderId="44" xfId="0" applyFont="1" applyFill="1" applyBorder="1" applyAlignment="1">
      <alignment horizontal="center" vertical="justify" wrapText="1"/>
    </xf>
    <xf numFmtId="0" fontId="11" fillId="2" borderId="7" xfId="0" applyFont="1" applyFill="1" applyBorder="1" applyAlignment="1">
      <alignment horizontal="center" vertical="top" wrapText="1"/>
    </xf>
    <xf numFmtId="0" fontId="11" fillId="2" borderId="24" xfId="0" applyFont="1" applyFill="1" applyBorder="1" applyAlignment="1">
      <alignment horizontal="center" vertical="top" wrapText="1"/>
    </xf>
    <xf numFmtId="1" fontId="8" fillId="2" borderId="11" xfId="0" applyNumberFormat="1" applyFont="1" applyFill="1" applyBorder="1" applyAlignment="1">
      <alignment horizontal="center" vertical="center" wrapText="1"/>
    </xf>
    <xf numFmtId="1" fontId="8" fillId="2" borderId="12" xfId="0" applyNumberFormat="1" applyFont="1" applyFill="1" applyBorder="1" applyAlignment="1">
      <alignment horizontal="center" vertical="center" wrapText="1"/>
    </xf>
    <xf numFmtId="1" fontId="8" fillId="2" borderId="35" xfId="1" applyNumberFormat="1" applyFont="1" applyFill="1" applyBorder="1" applyAlignment="1">
      <alignment horizontal="center" vertical="center" wrapText="1"/>
    </xf>
    <xf numFmtId="1" fontId="8" fillId="2" borderId="11" xfId="1" applyNumberFormat="1" applyFont="1" applyFill="1" applyBorder="1" applyAlignment="1">
      <alignment horizontal="center" vertical="center" wrapText="1"/>
    </xf>
    <xf numFmtId="1" fontId="8" fillId="2" borderId="12" xfId="1" applyNumberFormat="1" applyFont="1" applyFill="1" applyBorder="1" applyAlignment="1">
      <alignment horizontal="center" vertical="center" wrapText="1"/>
    </xf>
    <xf numFmtId="1" fontId="8" fillId="2" borderId="35" xfId="0" applyNumberFormat="1" applyFont="1" applyFill="1" applyBorder="1" applyAlignment="1">
      <alignment horizontal="center" vertical="center" wrapText="1"/>
    </xf>
    <xf numFmtId="1" fontId="8" fillId="2" borderId="13" xfId="0" applyNumberFormat="1" applyFont="1" applyFill="1" applyBorder="1" applyAlignment="1">
      <alignment horizontal="center" vertical="center" wrapText="1"/>
    </xf>
    <xf numFmtId="1" fontId="8" fillId="2" borderId="14" xfId="0" applyNumberFormat="1" applyFont="1" applyFill="1" applyBorder="1" applyAlignment="1">
      <alignment horizontal="center" vertical="center" wrapText="1"/>
    </xf>
    <xf numFmtId="1" fontId="8" fillId="2" borderId="17" xfId="0" applyNumberFormat="1" applyFont="1" applyFill="1" applyBorder="1" applyAlignment="1">
      <alignment horizontal="center" vertical="center" wrapText="1"/>
    </xf>
    <xf numFmtId="1" fontId="8" fillId="2" borderId="13" xfId="1" applyNumberFormat="1" applyFont="1" applyFill="1" applyBorder="1" applyAlignment="1">
      <alignment horizontal="center" vertical="center" wrapText="1"/>
    </xf>
    <xf numFmtId="1" fontId="8" fillId="2" borderId="14" xfId="1" applyNumberFormat="1" applyFont="1" applyFill="1" applyBorder="1" applyAlignment="1">
      <alignment horizontal="center" vertical="center" wrapText="1"/>
    </xf>
    <xf numFmtId="1" fontId="8" fillId="2" borderId="17" xfId="1" applyNumberFormat="1" applyFont="1" applyFill="1" applyBorder="1" applyAlignment="1">
      <alignment horizontal="center" vertical="center" wrapText="1"/>
    </xf>
    <xf numFmtId="1" fontId="8" fillId="2" borderId="52" xfId="0" applyNumberFormat="1" applyFont="1" applyFill="1" applyBorder="1" applyAlignment="1">
      <alignment horizontal="center" vertical="center" wrapText="1"/>
    </xf>
    <xf numFmtId="1" fontId="8" fillId="2" borderId="6" xfId="1" applyNumberFormat="1" applyFont="1" applyFill="1" applyBorder="1" applyAlignment="1">
      <alignment horizontal="center" vertical="center" wrapText="1"/>
    </xf>
    <xf numFmtId="1" fontId="8" fillId="2" borderId="20" xfId="1" applyNumberFormat="1" applyFont="1" applyFill="1" applyBorder="1" applyAlignment="1">
      <alignment horizontal="center" vertical="center" wrapText="1"/>
    </xf>
    <xf numFmtId="1" fontId="8" fillId="2" borderId="46" xfId="1" applyNumberFormat="1" applyFont="1" applyFill="1" applyBorder="1" applyAlignment="1">
      <alignment horizontal="center" vertical="center" wrapText="1"/>
    </xf>
    <xf numFmtId="1" fontId="8" fillId="2" borderId="7" xfId="1" applyNumberFormat="1" applyFont="1" applyFill="1" applyBorder="1" applyAlignment="1">
      <alignment horizontal="center" vertical="center" wrapText="1"/>
    </xf>
    <xf numFmtId="0" fontId="2" fillId="7" borderId="60" xfId="0" applyFont="1" applyFill="1" applyBorder="1" applyAlignment="1">
      <alignment horizontal="center" vertical="top" wrapText="1"/>
    </xf>
    <xf numFmtId="0" fontId="11" fillId="7" borderId="21" xfId="0" applyFont="1" applyFill="1" applyBorder="1" applyAlignment="1">
      <alignment horizontal="center" vertical="top" wrapText="1"/>
    </xf>
    <xf numFmtId="0" fontId="11" fillId="7" borderId="66" xfId="0" applyFont="1" applyFill="1" applyBorder="1" applyAlignment="1">
      <alignment horizontal="center" vertical="top" wrapText="1"/>
    </xf>
    <xf numFmtId="2" fontId="8" fillId="7" borderId="31" xfId="2" applyNumberFormat="1" applyFont="1" applyFill="1" applyBorder="1" applyAlignment="1" applyProtection="1">
      <alignment horizontal="center" vertical="center" wrapText="1"/>
      <protection locked="0"/>
    </xf>
    <xf numFmtId="2" fontId="8" fillId="7" borderId="9" xfId="2" applyNumberFormat="1" applyFont="1" applyFill="1" applyBorder="1" applyAlignment="1" applyProtection="1">
      <alignment horizontal="center" vertical="center" wrapText="1"/>
      <protection locked="0"/>
    </xf>
    <xf numFmtId="2" fontId="8" fillId="7" borderId="10" xfId="2" applyNumberFormat="1" applyFont="1" applyFill="1" applyBorder="1" applyAlignment="1" applyProtection="1">
      <alignment horizontal="center" vertical="center" wrapText="1"/>
      <protection locked="0"/>
    </xf>
    <xf numFmtId="0" fontId="2" fillId="7" borderId="64" xfId="0" applyFont="1" applyFill="1" applyBorder="1" applyAlignment="1">
      <alignment horizontal="center" vertical="justify" wrapText="1"/>
    </xf>
    <xf numFmtId="0" fontId="11" fillId="7" borderId="32" xfId="0" applyFont="1" applyFill="1" applyBorder="1" applyAlignment="1">
      <alignment horizontal="center" vertical="top" wrapText="1"/>
    </xf>
    <xf numFmtId="0" fontId="11" fillId="7" borderId="5" xfId="0" applyFont="1" applyFill="1" applyBorder="1" applyAlignment="1">
      <alignment horizontal="center" vertical="center" wrapText="1"/>
    </xf>
    <xf numFmtId="0" fontId="11" fillId="7" borderId="51" xfId="0" applyFont="1" applyFill="1" applyBorder="1" applyAlignment="1">
      <alignment horizontal="center" vertical="center" wrapText="1"/>
    </xf>
    <xf numFmtId="0" fontId="2" fillId="7" borderId="82" xfId="0" applyFont="1" applyFill="1" applyBorder="1" applyAlignment="1">
      <alignment horizontal="center" vertical="justify" wrapText="1"/>
    </xf>
    <xf numFmtId="0" fontId="11" fillId="7" borderId="95" xfId="0" applyFont="1" applyFill="1" applyBorder="1" applyAlignment="1">
      <alignment horizontal="center" vertical="center" wrapText="1"/>
    </xf>
    <xf numFmtId="9" fontId="11" fillId="4" borderId="88" xfId="1" applyFont="1" applyFill="1" applyBorder="1" applyAlignment="1">
      <alignment horizontal="center" vertical="center" wrapText="1"/>
    </xf>
    <xf numFmtId="0" fontId="18" fillId="0" borderId="68" xfId="0" applyFont="1" applyBorder="1" applyAlignment="1">
      <alignment horizontal="center" vertical="center" wrapText="1"/>
    </xf>
    <xf numFmtId="0" fontId="11" fillId="2" borderId="36" xfId="0" applyFont="1" applyFill="1" applyBorder="1" applyAlignment="1">
      <alignment horizontal="center" vertical="center" wrapText="1"/>
    </xf>
    <xf numFmtId="9" fontId="11" fillId="2" borderId="54" xfId="1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9" fontId="11" fillId="2" borderId="10" xfId="1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vertical="center"/>
    </xf>
    <xf numFmtId="0" fontId="11" fillId="8" borderId="36" xfId="0" applyFont="1" applyFill="1" applyBorder="1" applyAlignment="1">
      <alignment horizontal="center" vertical="center" wrapText="1"/>
    </xf>
    <xf numFmtId="9" fontId="11" fillId="8" borderId="54" xfId="1" applyFont="1" applyFill="1" applyBorder="1" applyAlignment="1">
      <alignment horizontal="center" vertical="center" wrapText="1"/>
    </xf>
    <xf numFmtId="0" fontId="18" fillId="4" borderId="36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9" fontId="11" fillId="2" borderId="21" xfId="1" applyFont="1" applyFill="1" applyBorder="1" applyAlignment="1">
      <alignment horizontal="center" vertical="center" wrapText="1"/>
    </xf>
    <xf numFmtId="9" fontId="11" fillId="2" borderId="24" xfId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1" fillId="0" borderId="52" xfId="0" applyFont="1" applyBorder="1" applyAlignment="1">
      <alignment horizontal="center" vertical="center" wrapText="1"/>
    </xf>
    <xf numFmtId="9" fontId="11" fillId="0" borderId="54" xfId="1" applyFont="1" applyFill="1" applyBorder="1" applyAlignment="1">
      <alignment horizontal="center" vertical="center" wrapText="1"/>
    </xf>
    <xf numFmtId="0" fontId="18" fillId="4" borderId="62" xfId="0" applyFont="1" applyFill="1" applyBorder="1" applyAlignment="1">
      <alignment horizontal="center" vertical="center" wrapText="1"/>
    </xf>
    <xf numFmtId="0" fontId="18" fillId="8" borderId="36" xfId="0" applyFont="1" applyFill="1" applyBorder="1" applyAlignment="1">
      <alignment horizontal="center" vertical="center" wrapText="1"/>
    </xf>
    <xf numFmtId="0" fontId="18" fillId="8" borderId="42" xfId="0" applyFont="1" applyFill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54" xfId="0" applyFont="1" applyBorder="1" applyAlignment="1">
      <alignment horizontal="center" vertical="center" wrapText="1"/>
    </xf>
    <xf numFmtId="0" fontId="18" fillId="0" borderId="52" xfId="0" applyFont="1" applyBorder="1" applyAlignment="1">
      <alignment horizontal="center" vertical="center" wrapText="1"/>
    </xf>
    <xf numFmtId="0" fontId="11" fillId="2" borderId="54" xfId="0" applyFont="1" applyFill="1" applyBorder="1" applyAlignment="1">
      <alignment horizontal="center" vertical="center" wrapText="1"/>
    </xf>
    <xf numFmtId="0" fontId="11" fillId="2" borderId="92" xfId="0" applyFont="1" applyFill="1" applyBorder="1" applyAlignment="1">
      <alignment horizontal="center" vertical="center" wrapText="1"/>
    </xf>
    <xf numFmtId="9" fontId="11" fillId="2" borderId="0" xfId="1" applyFont="1" applyFill="1" applyBorder="1" applyAlignment="1">
      <alignment horizontal="center" vertical="center" wrapText="1"/>
    </xf>
    <xf numFmtId="0" fontId="11" fillId="2" borderId="9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18" fillId="7" borderId="30" xfId="0" applyFont="1" applyFill="1" applyBorder="1" applyAlignment="1">
      <alignment horizontal="center" vertical="center" wrapText="1"/>
    </xf>
    <xf numFmtId="0" fontId="18" fillId="7" borderId="24" xfId="0" applyFont="1" applyFill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/>
    </xf>
    <xf numFmtId="0" fontId="11" fillId="0" borderId="67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1" fontId="8" fillId="2" borderId="46" xfId="0" applyNumberFormat="1" applyFont="1" applyFill="1" applyBorder="1" applyAlignment="1">
      <alignment horizontal="center" vertical="center" wrapText="1"/>
    </xf>
    <xf numFmtId="1" fontId="8" fillId="2" borderId="6" xfId="0" applyNumberFormat="1" applyFont="1" applyFill="1" applyBorder="1" applyAlignment="1">
      <alignment horizontal="center" vertical="center" wrapText="1"/>
    </xf>
    <xf numFmtId="1" fontId="8" fillId="2" borderId="7" xfId="0" applyNumberFormat="1" applyFont="1" applyFill="1" applyBorder="1" applyAlignment="1">
      <alignment horizontal="center" vertical="center" wrapText="1"/>
    </xf>
    <xf numFmtId="1" fontId="8" fillId="2" borderId="20" xfId="0" applyNumberFormat="1" applyFont="1" applyFill="1" applyBorder="1" applyAlignment="1">
      <alignment horizontal="center" vertical="center" wrapText="1"/>
    </xf>
    <xf numFmtId="2" fontId="8" fillId="7" borderId="31" xfId="0" applyNumberFormat="1" applyFont="1" applyFill="1" applyBorder="1" applyAlignment="1">
      <alignment horizontal="center" vertical="center" wrapText="1"/>
    </xf>
    <xf numFmtId="2" fontId="8" fillId="7" borderId="9" xfId="0" applyNumberFormat="1" applyFont="1" applyFill="1" applyBorder="1" applyAlignment="1">
      <alignment horizontal="center" vertical="center" wrapText="1"/>
    </xf>
    <xf numFmtId="2" fontId="8" fillId="7" borderId="22" xfId="0" applyNumberFormat="1" applyFont="1" applyFill="1" applyBorder="1" applyAlignment="1">
      <alignment horizontal="center" vertical="center" wrapText="1"/>
    </xf>
    <xf numFmtId="2" fontId="8" fillId="7" borderId="10" xfId="0" applyNumberFormat="1" applyFont="1" applyFill="1" applyBorder="1" applyAlignment="1">
      <alignment horizontal="center" vertical="center" wrapText="1"/>
    </xf>
    <xf numFmtId="1" fontId="8" fillId="7" borderId="56" xfId="0" applyNumberFormat="1" applyFont="1" applyFill="1" applyBorder="1" applyAlignment="1">
      <alignment horizontal="center" vertical="center" wrapText="1"/>
    </xf>
    <xf numFmtId="1" fontId="8" fillId="7" borderId="26" xfId="0" applyNumberFormat="1" applyFont="1" applyFill="1" applyBorder="1" applyAlignment="1">
      <alignment horizontal="center" vertical="center" wrapText="1"/>
    </xf>
    <xf numFmtId="1" fontId="8" fillId="7" borderId="30" xfId="0" applyNumberFormat="1" applyFont="1" applyFill="1" applyBorder="1" applyAlignment="1">
      <alignment horizontal="center" vertical="center" wrapText="1"/>
    </xf>
    <xf numFmtId="1" fontId="8" fillId="7" borderId="56" xfId="1" applyNumberFormat="1" applyFont="1" applyFill="1" applyBorder="1" applyAlignment="1">
      <alignment horizontal="center" vertical="center" wrapText="1"/>
    </xf>
    <xf numFmtId="1" fontId="8" fillId="7" borderId="26" xfId="1" applyNumberFormat="1" applyFont="1" applyFill="1" applyBorder="1" applyAlignment="1">
      <alignment horizontal="center" vertical="center" wrapText="1"/>
    </xf>
    <xf numFmtId="1" fontId="8" fillId="7" borderId="30" xfId="1" applyNumberFormat="1" applyFont="1" applyFill="1" applyBorder="1" applyAlignment="1">
      <alignment horizontal="center" vertical="center" wrapText="1"/>
    </xf>
    <xf numFmtId="2" fontId="8" fillId="7" borderId="64" xfId="0" applyNumberFormat="1" applyFont="1" applyFill="1" applyBorder="1" applyAlignment="1">
      <alignment horizontal="center" vertical="center" wrapText="1"/>
    </xf>
    <xf numFmtId="2" fontId="8" fillId="7" borderId="94" xfId="0" applyNumberFormat="1" applyFont="1" applyFill="1" applyBorder="1" applyAlignment="1">
      <alignment horizontal="center" vertical="center" wrapText="1"/>
    </xf>
    <xf numFmtId="2" fontId="8" fillId="7" borderId="65" xfId="0" applyNumberFormat="1" applyFont="1" applyFill="1" applyBorder="1" applyAlignment="1">
      <alignment horizontal="center" vertical="center" wrapText="1"/>
    </xf>
    <xf numFmtId="2" fontId="8" fillId="7" borderId="64" xfId="1" applyNumberFormat="1" applyFont="1" applyFill="1" applyBorder="1" applyAlignment="1">
      <alignment horizontal="center" vertical="center" wrapText="1"/>
    </xf>
    <xf numFmtId="2" fontId="8" fillId="7" borderId="94" xfId="1" applyNumberFormat="1" applyFont="1" applyFill="1" applyBorder="1" applyAlignment="1">
      <alignment horizontal="center" vertical="center" wrapText="1"/>
    </xf>
    <xf numFmtId="2" fontId="8" fillId="7" borderId="65" xfId="1" applyNumberFormat="1" applyFont="1" applyFill="1" applyBorder="1" applyAlignment="1">
      <alignment horizontal="center" vertical="center" wrapText="1"/>
    </xf>
    <xf numFmtId="2" fontId="8" fillId="7" borderId="44" xfId="0" applyNumberFormat="1" applyFont="1" applyFill="1" applyBorder="1" applyAlignment="1">
      <alignment horizontal="center" vertical="center" wrapText="1"/>
    </xf>
    <xf numFmtId="2" fontId="8" fillId="7" borderId="93" xfId="0" applyNumberFormat="1" applyFont="1" applyFill="1" applyBorder="1" applyAlignment="1">
      <alignment horizontal="center" vertical="center" wrapText="1"/>
    </xf>
    <xf numFmtId="2" fontId="8" fillId="7" borderId="50" xfId="0" applyNumberFormat="1" applyFont="1" applyFill="1" applyBorder="1" applyAlignment="1">
      <alignment horizontal="center" vertical="center" wrapText="1"/>
    </xf>
    <xf numFmtId="2" fontId="8" fillId="7" borderId="44" xfId="1" applyNumberFormat="1" applyFont="1" applyFill="1" applyBorder="1" applyAlignment="1">
      <alignment horizontal="center" vertical="center" wrapText="1"/>
    </xf>
    <xf numFmtId="2" fontId="8" fillId="7" borderId="93" xfId="1" applyNumberFormat="1" applyFont="1" applyFill="1" applyBorder="1" applyAlignment="1">
      <alignment horizontal="center" vertical="center" wrapText="1"/>
    </xf>
    <xf numFmtId="2" fontId="8" fillId="7" borderId="50" xfId="1" applyNumberFormat="1" applyFont="1" applyFill="1" applyBorder="1" applyAlignment="1">
      <alignment horizontal="center" vertical="center" wrapText="1"/>
    </xf>
    <xf numFmtId="0" fontId="11" fillId="7" borderId="98" xfId="0" applyFont="1" applyFill="1" applyBorder="1" applyAlignment="1">
      <alignment horizontal="center" vertical="top" wrapText="1"/>
    </xf>
    <xf numFmtId="2" fontId="8" fillId="7" borderId="82" xfId="0" applyNumberFormat="1" applyFont="1" applyFill="1" applyBorder="1" applyAlignment="1">
      <alignment horizontal="center" vertical="center" wrapText="1"/>
    </xf>
    <xf numFmtId="2" fontId="8" fillId="7" borderId="96" xfId="0" applyNumberFormat="1" applyFont="1" applyFill="1" applyBorder="1" applyAlignment="1">
      <alignment horizontal="center" vertical="center" wrapText="1"/>
    </xf>
    <xf numFmtId="2" fontId="8" fillId="7" borderId="97" xfId="0" applyNumberFormat="1" applyFont="1" applyFill="1" applyBorder="1" applyAlignment="1">
      <alignment horizontal="center" vertical="center" wrapText="1"/>
    </xf>
    <xf numFmtId="2" fontId="8" fillId="7" borderId="82" xfId="1" applyNumberFormat="1" applyFont="1" applyFill="1" applyBorder="1" applyAlignment="1">
      <alignment horizontal="center" vertical="center" wrapText="1"/>
    </xf>
    <xf numFmtId="2" fontId="8" fillId="7" borderId="96" xfId="1" applyNumberFormat="1" applyFont="1" applyFill="1" applyBorder="1" applyAlignment="1">
      <alignment horizontal="center" vertical="center" wrapText="1"/>
    </xf>
    <xf numFmtId="2" fontId="8" fillId="7" borderId="97" xfId="1" applyNumberFormat="1" applyFont="1" applyFill="1" applyBorder="1" applyAlignment="1">
      <alignment horizontal="center" vertical="center" wrapText="1"/>
    </xf>
    <xf numFmtId="2" fontId="14" fillId="4" borderId="83" xfId="0" applyNumberFormat="1" applyFont="1" applyFill="1" applyBorder="1" applyAlignment="1">
      <alignment horizontal="center" vertical="top" wrapText="1"/>
    </xf>
    <xf numFmtId="2" fontId="14" fillId="4" borderId="89" xfId="1" applyNumberFormat="1" applyFont="1" applyFill="1" applyBorder="1" applyAlignment="1">
      <alignment horizontal="center" vertical="top" wrapText="1"/>
    </xf>
    <xf numFmtId="2" fontId="14" fillId="4" borderId="87" xfId="1" applyNumberFormat="1" applyFont="1" applyFill="1" applyBorder="1" applyAlignment="1">
      <alignment horizontal="center" vertical="top" wrapText="1"/>
    </xf>
    <xf numFmtId="2" fontId="14" fillId="4" borderId="90" xfId="1" applyNumberFormat="1" applyFont="1" applyFill="1" applyBorder="1" applyAlignment="1">
      <alignment horizontal="center" vertical="top" wrapText="1"/>
    </xf>
    <xf numFmtId="2" fontId="5" fillId="4" borderId="30" xfId="0" applyNumberFormat="1" applyFont="1" applyFill="1" applyBorder="1" applyAlignment="1">
      <alignment horizontal="center" vertical="top" wrapText="1"/>
    </xf>
    <xf numFmtId="1" fontId="8" fillId="8" borderId="56" xfId="0" applyNumberFormat="1" applyFont="1" applyFill="1" applyBorder="1" applyAlignment="1">
      <alignment horizontal="center" vertical="center" wrapText="1"/>
    </xf>
    <xf numFmtId="1" fontId="8" fillId="8" borderId="26" xfId="0" applyNumberFormat="1" applyFont="1" applyFill="1" applyBorder="1" applyAlignment="1">
      <alignment horizontal="center" vertical="center" wrapText="1"/>
    </xf>
    <xf numFmtId="1" fontId="8" fillId="8" borderId="30" xfId="0" applyNumberFormat="1" applyFont="1" applyFill="1" applyBorder="1" applyAlignment="1">
      <alignment horizontal="center" vertical="center" wrapText="1"/>
    </xf>
    <xf numFmtId="1" fontId="8" fillId="8" borderId="56" xfId="1" applyNumberFormat="1" applyFont="1" applyFill="1" applyBorder="1" applyAlignment="1">
      <alignment horizontal="center" vertical="center" wrapText="1"/>
    </xf>
    <xf numFmtId="1" fontId="8" fillId="8" borderId="26" xfId="1" applyNumberFormat="1" applyFont="1" applyFill="1" applyBorder="1" applyAlignment="1">
      <alignment horizontal="center" vertical="center" wrapText="1"/>
    </xf>
    <xf numFmtId="1" fontId="8" fillId="8" borderId="30" xfId="1" applyNumberFormat="1" applyFont="1" applyFill="1" applyBorder="1" applyAlignment="1">
      <alignment horizontal="center" vertical="center" wrapText="1"/>
    </xf>
    <xf numFmtId="9" fontId="11" fillId="8" borderId="21" xfId="1" applyFont="1" applyFill="1" applyBorder="1" applyAlignment="1">
      <alignment horizontal="center" vertical="center" wrapText="1"/>
    </xf>
    <xf numFmtId="2" fontId="8" fillId="6" borderId="41" xfId="2" applyNumberFormat="1" applyFont="1" applyFill="1" applyBorder="1" applyAlignment="1" applyProtection="1">
      <alignment horizontal="center" vertical="center" wrapText="1"/>
      <protection locked="0"/>
    </xf>
    <xf numFmtId="2" fontId="8" fillId="6" borderId="43" xfId="2" applyNumberFormat="1" applyFont="1" applyFill="1" applyBorder="1" applyAlignment="1" applyProtection="1">
      <alignment horizontal="center" vertical="center" wrapText="1"/>
      <protection locked="0"/>
    </xf>
    <xf numFmtId="1" fontId="8" fillId="6" borderId="35" xfId="2" applyNumberFormat="1" applyFont="1" applyFill="1" applyBorder="1" applyAlignment="1" applyProtection="1">
      <alignment horizontal="center" vertical="center" shrinkToFit="1"/>
      <protection locked="0"/>
    </xf>
    <xf numFmtId="1" fontId="8" fillId="6" borderId="11" xfId="2" applyNumberFormat="1" applyFont="1" applyFill="1" applyBorder="1" applyAlignment="1" applyProtection="1">
      <alignment horizontal="center" vertical="center" shrinkToFit="1"/>
      <protection locked="0"/>
    </xf>
    <xf numFmtId="1" fontId="8" fillId="6" borderId="12" xfId="2" applyNumberFormat="1" applyFont="1" applyFill="1" applyBorder="1" applyAlignment="1" applyProtection="1">
      <alignment horizontal="center" vertical="center" shrinkToFit="1"/>
      <protection locked="0"/>
    </xf>
    <xf numFmtId="1" fontId="8" fillId="6" borderId="12" xfId="2" applyNumberFormat="1" applyFont="1" applyFill="1" applyBorder="1" applyAlignment="1" applyProtection="1">
      <alignment horizontal="center" vertical="center"/>
      <protection locked="0"/>
    </xf>
    <xf numFmtId="2" fontId="8" fillId="7" borderId="60" xfId="0" applyNumberFormat="1" applyFont="1" applyFill="1" applyBorder="1" applyAlignment="1">
      <alignment horizontal="center" vertical="center"/>
    </xf>
    <xf numFmtId="2" fontId="8" fillId="7" borderId="23" xfId="0" applyNumberFormat="1" applyFont="1" applyFill="1" applyBorder="1" applyAlignment="1">
      <alignment horizontal="center" vertical="center"/>
    </xf>
    <xf numFmtId="2" fontId="8" fillId="7" borderId="24" xfId="0" applyNumberFormat="1" applyFont="1" applyFill="1" applyBorder="1" applyAlignment="1">
      <alignment horizontal="center" vertical="center"/>
    </xf>
    <xf numFmtId="2" fontId="8" fillId="7" borderId="43" xfId="0" applyNumberFormat="1" applyFont="1" applyFill="1" applyBorder="1" applyAlignment="1">
      <alignment horizontal="center" vertical="center"/>
    </xf>
    <xf numFmtId="0" fontId="18" fillId="4" borderId="42" xfId="0" applyFont="1" applyFill="1" applyBorder="1" applyAlignment="1">
      <alignment horizontal="center" vertical="center" wrapText="1"/>
    </xf>
    <xf numFmtId="10" fontId="5" fillId="3" borderId="102" xfId="0" applyNumberFormat="1" applyFont="1" applyFill="1" applyBorder="1" applyAlignment="1">
      <alignment horizontal="center" vertical="top"/>
    </xf>
    <xf numFmtId="3" fontId="5" fillId="3" borderId="103" xfId="0" applyNumberFormat="1" applyFont="1" applyFill="1" applyBorder="1" applyAlignment="1">
      <alignment horizontal="center" vertical="top"/>
    </xf>
    <xf numFmtId="3" fontId="5" fillId="3" borderId="104" xfId="0" applyNumberFormat="1" applyFont="1" applyFill="1" applyBorder="1" applyAlignment="1">
      <alignment horizontal="center" vertical="top"/>
    </xf>
    <xf numFmtId="0" fontId="13" fillId="3" borderId="104" xfId="0" applyFont="1" applyFill="1" applyBorder="1" applyAlignment="1">
      <alignment horizontal="center" vertical="top"/>
    </xf>
    <xf numFmtId="0" fontId="13" fillId="3" borderId="103" xfId="0" applyFont="1" applyFill="1" applyBorder="1" applyAlignment="1">
      <alignment horizontal="center" vertical="top"/>
    </xf>
    <xf numFmtId="0" fontId="11" fillId="2" borderId="105" xfId="0" applyFont="1" applyFill="1" applyBorder="1" applyAlignment="1">
      <alignment horizontal="center" vertical="center" wrapText="1"/>
    </xf>
    <xf numFmtId="1" fontId="8" fillId="2" borderId="106" xfId="0" applyNumberFormat="1" applyFont="1" applyFill="1" applyBorder="1" applyAlignment="1">
      <alignment horizontal="center" vertical="center" wrapText="1"/>
    </xf>
    <xf numFmtId="1" fontId="8" fillId="2" borderId="108" xfId="0" applyNumberFormat="1" applyFont="1" applyFill="1" applyBorder="1" applyAlignment="1">
      <alignment horizontal="center" vertical="center" wrapText="1"/>
    </xf>
    <xf numFmtId="1" fontId="8" fillId="2" borderId="107" xfId="0" applyNumberFormat="1" applyFont="1" applyFill="1" applyBorder="1" applyAlignment="1">
      <alignment horizontal="center" vertical="center" wrapText="1"/>
    </xf>
    <xf numFmtId="1" fontId="8" fillId="2" borderId="106" xfId="1" applyNumberFormat="1" applyFont="1" applyFill="1" applyBorder="1" applyAlignment="1">
      <alignment horizontal="center" vertical="center" wrapText="1"/>
    </xf>
    <xf numFmtId="1" fontId="8" fillId="2" borderId="108" xfId="1" applyNumberFormat="1" applyFont="1" applyFill="1" applyBorder="1" applyAlignment="1">
      <alignment horizontal="center" vertical="center" wrapText="1"/>
    </xf>
    <xf numFmtId="1" fontId="8" fillId="2" borderId="107" xfId="1" applyNumberFormat="1" applyFont="1" applyFill="1" applyBorder="1" applyAlignment="1">
      <alignment horizontal="center" vertical="center" wrapText="1"/>
    </xf>
    <xf numFmtId="1" fontId="5" fillId="4" borderId="26" xfId="0" applyNumberFormat="1" applyFont="1" applyFill="1" applyBorder="1" applyAlignment="1">
      <alignment horizontal="center" vertical="center" wrapText="1"/>
    </xf>
    <xf numFmtId="1" fontId="5" fillId="4" borderId="30" xfId="0" applyNumberFormat="1" applyFont="1" applyFill="1" applyBorder="1" applyAlignment="1">
      <alignment horizontal="center" vertical="center" wrapText="1"/>
    </xf>
    <xf numFmtId="2" fontId="5" fillId="4" borderId="101" xfId="0" applyNumberFormat="1" applyFont="1" applyFill="1" applyBorder="1" applyAlignment="1">
      <alignment horizontal="center" vertical="center" wrapText="1"/>
    </xf>
    <xf numFmtId="2" fontId="5" fillId="4" borderId="100" xfId="0" applyNumberFormat="1" applyFont="1" applyFill="1" applyBorder="1" applyAlignment="1">
      <alignment horizontal="center" vertical="center" wrapText="1"/>
    </xf>
    <xf numFmtId="1" fontId="5" fillId="4" borderId="56" xfId="0" applyNumberFormat="1" applyFont="1" applyFill="1" applyBorder="1" applyAlignment="1">
      <alignment horizontal="center" vertical="center" wrapText="1"/>
    </xf>
    <xf numFmtId="1" fontId="5" fillId="4" borderId="33" xfId="0" applyNumberFormat="1" applyFont="1" applyFill="1" applyBorder="1" applyAlignment="1">
      <alignment horizontal="center" vertical="center" wrapText="1"/>
    </xf>
    <xf numFmtId="1" fontId="5" fillId="4" borderId="36" xfId="0" applyNumberFormat="1" applyFont="1" applyFill="1" applyBorder="1" applyAlignment="1">
      <alignment horizontal="center" vertical="center" wrapText="1"/>
    </xf>
    <xf numFmtId="2" fontId="5" fillId="4" borderId="30" xfId="0" applyNumberFormat="1" applyFont="1" applyFill="1" applyBorder="1" applyAlignment="1">
      <alignment horizontal="center" vertical="center" wrapText="1"/>
    </xf>
    <xf numFmtId="2" fontId="5" fillId="4" borderId="64" xfId="0" applyNumberFormat="1" applyFont="1" applyFill="1" applyBorder="1" applyAlignment="1">
      <alignment horizontal="center" vertical="center" wrapText="1"/>
    </xf>
    <xf numFmtId="2" fontId="5" fillId="4" borderId="63" xfId="0" applyNumberFormat="1" applyFont="1" applyFill="1" applyBorder="1" applyAlignment="1">
      <alignment horizontal="center" vertical="center" wrapText="1"/>
    </xf>
    <xf numFmtId="2" fontId="5" fillId="4" borderId="65" xfId="0" applyNumberFormat="1" applyFont="1" applyFill="1" applyBorder="1" applyAlignment="1">
      <alignment horizontal="center" vertical="center" wrapText="1"/>
    </xf>
    <xf numFmtId="2" fontId="5" fillId="4" borderId="62" xfId="0" applyNumberFormat="1" applyFont="1" applyFill="1" applyBorder="1" applyAlignment="1">
      <alignment horizontal="center" vertical="center" wrapText="1"/>
    </xf>
    <xf numFmtId="2" fontId="5" fillId="4" borderId="94" xfId="0" applyNumberFormat="1" applyFont="1" applyFill="1" applyBorder="1" applyAlignment="1">
      <alignment horizontal="center" vertical="center" wrapText="1"/>
    </xf>
    <xf numFmtId="1" fontId="5" fillId="4" borderId="56" xfId="0" applyNumberFormat="1" applyFont="1" applyFill="1" applyBorder="1" applyAlignment="1">
      <alignment horizontal="center" vertical="top" wrapText="1"/>
    </xf>
    <xf numFmtId="1" fontId="5" fillId="4" borderId="33" xfId="0" applyNumberFormat="1" applyFont="1" applyFill="1" applyBorder="1" applyAlignment="1">
      <alignment horizontal="center" vertical="top" wrapText="1"/>
    </xf>
    <xf numFmtId="1" fontId="5" fillId="4" borderId="30" xfId="0" applyNumberFormat="1" applyFont="1" applyFill="1" applyBorder="1" applyAlignment="1">
      <alignment horizontal="center" vertical="top" wrapText="1"/>
    </xf>
    <xf numFmtId="1" fontId="5" fillId="4" borderId="36" xfId="0" applyNumberFormat="1" applyFont="1" applyFill="1" applyBorder="1" applyAlignment="1">
      <alignment horizontal="center" vertical="top" wrapText="1"/>
    </xf>
    <xf numFmtId="1" fontId="5" fillId="4" borderId="26" xfId="0" applyNumberFormat="1" applyFont="1" applyFill="1" applyBorder="1" applyAlignment="1">
      <alignment horizontal="center" vertical="top" wrapText="1"/>
    </xf>
    <xf numFmtId="9" fontId="11" fillId="2" borderId="110" xfId="2" applyFont="1" applyFill="1" applyBorder="1" applyAlignment="1">
      <alignment horizontal="center" vertical="top" wrapText="1"/>
    </xf>
    <xf numFmtId="9" fontId="11" fillId="2" borderId="112" xfId="1" applyFont="1" applyFill="1" applyBorder="1" applyAlignment="1">
      <alignment horizontal="center" vertical="top" wrapText="1"/>
    </xf>
    <xf numFmtId="2" fontId="8" fillId="6" borderId="113" xfId="2" applyNumberFormat="1" applyFont="1" applyFill="1" applyBorder="1" applyAlignment="1" applyProtection="1">
      <alignment horizontal="center" vertical="center" wrapText="1"/>
      <protection locked="0"/>
    </xf>
    <xf numFmtId="2" fontId="8" fillId="6" borderId="114" xfId="2" applyNumberFormat="1" applyFont="1" applyFill="1" applyBorder="1" applyAlignment="1" applyProtection="1">
      <alignment horizontal="center" vertical="center" wrapText="1"/>
      <protection locked="0"/>
    </xf>
    <xf numFmtId="2" fontId="8" fillId="6" borderId="115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83" xfId="0" applyFont="1" applyBorder="1" applyAlignment="1">
      <alignment horizontal="center" vertical="top" wrapText="1"/>
    </xf>
    <xf numFmtId="0" fontId="4" fillId="0" borderId="70" xfId="0" applyFont="1" applyBorder="1" applyAlignment="1">
      <alignment horizontal="center" vertical="top" wrapText="1"/>
    </xf>
    <xf numFmtId="0" fontId="11" fillId="2" borderId="116" xfId="0" applyFont="1" applyFill="1" applyBorder="1" applyAlignment="1">
      <alignment horizontal="center" vertical="top" wrapText="1"/>
    </xf>
    <xf numFmtId="0" fontId="11" fillId="2" borderId="115" xfId="0" applyFont="1" applyFill="1" applyBorder="1" applyAlignment="1">
      <alignment horizontal="center" vertical="top" wrapText="1"/>
    </xf>
    <xf numFmtId="0" fontId="11" fillId="2" borderId="16" xfId="0" applyFont="1" applyFill="1" applyBorder="1" applyAlignment="1">
      <alignment horizontal="center" vertical="top" wrapText="1"/>
    </xf>
    <xf numFmtId="0" fontId="4" fillId="0" borderId="35" xfId="0" applyFont="1" applyBorder="1" applyAlignment="1">
      <alignment horizontal="center" vertical="top" wrapText="1"/>
    </xf>
    <xf numFmtId="0" fontId="9" fillId="2" borderId="122" xfId="0" applyFont="1" applyFill="1" applyBorder="1" applyAlignment="1">
      <alignment horizontal="center" vertical="top" wrapText="1"/>
    </xf>
    <xf numFmtId="1" fontId="8" fillId="7" borderId="124" xfId="1" applyNumberFormat="1" applyFont="1" applyFill="1" applyBorder="1" applyAlignment="1">
      <alignment horizontal="center" vertical="center" wrapText="1"/>
    </xf>
    <xf numFmtId="2" fontId="8" fillId="7" borderId="126" xfId="2" applyNumberFormat="1" applyFont="1" applyFill="1" applyBorder="1" applyAlignment="1" applyProtection="1">
      <alignment horizontal="center" vertical="center" wrapText="1"/>
      <protection locked="0"/>
    </xf>
    <xf numFmtId="0" fontId="2" fillId="7" borderId="127" xfId="0" applyFont="1" applyFill="1" applyBorder="1" applyAlignment="1">
      <alignment horizontal="center" vertical="justify" wrapText="1"/>
    </xf>
    <xf numFmtId="2" fontId="8" fillId="7" borderId="111" xfId="0" applyNumberFormat="1" applyFont="1" applyFill="1" applyBorder="1" applyAlignment="1">
      <alignment horizontal="center" vertical="center" wrapText="1"/>
    </xf>
    <xf numFmtId="2" fontId="8" fillId="7" borderId="111" xfId="1" applyNumberFormat="1" applyFont="1" applyFill="1" applyBorder="1" applyAlignment="1">
      <alignment horizontal="center" vertical="center" wrapText="1"/>
    </xf>
    <xf numFmtId="2" fontId="8" fillId="7" borderId="128" xfId="1" applyNumberFormat="1" applyFont="1" applyFill="1" applyBorder="1" applyAlignment="1">
      <alignment horizontal="center" vertical="center" wrapText="1"/>
    </xf>
    <xf numFmtId="1" fontId="8" fillId="2" borderId="130" xfId="1" applyNumberFormat="1" applyFont="1" applyFill="1" applyBorder="1" applyAlignment="1">
      <alignment horizontal="center" vertical="center" wrapText="1"/>
    </xf>
    <xf numFmtId="2" fontId="8" fillId="6" borderId="132" xfId="2" applyNumberFormat="1" applyFont="1" applyFill="1" applyBorder="1" applyAlignment="1" applyProtection="1">
      <alignment horizontal="center" vertical="center" wrapText="1"/>
      <protection locked="0"/>
    </xf>
    <xf numFmtId="2" fontId="8" fillId="6" borderId="134" xfId="2" applyNumberFormat="1" applyFont="1" applyFill="1" applyBorder="1" applyAlignment="1" applyProtection="1">
      <alignment horizontal="center" vertical="center" wrapText="1"/>
      <protection locked="0"/>
    </xf>
    <xf numFmtId="2" fontId="8" fillId="6" borderId="126" xfId="2" applyNumberFormat="1" applyFont="1" applyFill="1" applyBorder="1" applyAlignment="1" applyProtection="1">
      <alignment horizontal="center" vertical="center" wrapText="1"/>
      <protection locked="0"/>
    </xf>
    <xf numFmtId="2" fontId="5" fillId="4" borderId="69" xfId="0" applyNumberFormat="1" applyFont="1" applyFill="1" applyBorder="1" applyAlignment="1">
      <alignment horizontal="center" vertical="center" wrapText="1"/>
    </xf>
    <xf numFmtId="2" fontId="5" fillId="4" borderId="99" xfId="0" applyNumberFormat="1" applyFont="1" applyFill="1" applyBorder="1" applyAlignment="1">
      <alignment horizontal="center" vertical="center" wrapText="1"/>
    </xf>
    <xf numFmtId="2" fontId="5" fillId="4" borderId="42" xfId="0" applyNumberFormat="1" applyFont="1" applyFill="1" applyBorder="1" applyAlignment="1">
      <alignment horizontal="center" vertical="center" wrapText="1"/>
    </xf>
    <xf numFmtId="3" fontId="5" fillId="0" borderId="83" xfId="0" applyNumberFormat="1" applyFont="1" applyBorder="1" applyAlignment="1">
      <alignment horizontal="center" vertical="top"/>
    </xf>
    <xf numFmtId="0" fontId="5" fillId="3" borderId="104" xfId="0" applyFont="1" applyFill="1" applyBorder="1" applyAlignment="1">
      <alignment horizontal="center" vertical="top"/>
    </xf>
    <xf numFmtId="0" fontId="5" fillId="3" borderId="103" xfId="0" applyFont="1" applyFill="1" applyBorder="1" applyAlignment="1">
      <alignment horizontal="center" vertical="top"/>
    </xf>
    <xf numFmtId="0" fontId="5" fillId="3" borderId="11" xfId="0" applyFont="1" applyFill="1" applyBorder="1" applyAlignment="1">
      <alignment horizontal="center" vertical="top"/>
    </xf>
    <xf numFmtId="0" fontId="5" fillId="3" borderId="12" xfId="0" applyFont="1" applyFill="1" applyBorder="1" applyAlignment="1">
      <alignment horizontal="center" vertical="top"/>
    </xf>
    <xf numFmtId="0" fontId="2" fillId="0" borderId="46" xfId="0" applyFont="1" applyBorder="1" applyAlignment="1">
      <alignment horizontal="center" vertical="top" wrapText="1"/>
    </xf>
    <xf numFmtId="0" fontId="7" fillId="2" borderId="78" xfId="0" applyFont="1" applyFill="1" applyBorder="1" applyAlignment="1">
      <alignment horizontal="left" vertical="top" wrapText="1" indent="2"/>
    </xf>
    <xf numFmtId="0" fontId="22" fillId="0" borderId="61" xfId="0" applyFont="1" applyBorder="1" applyAlignment="1">
      <alignment horizontal="left" vertical="top" wrapText="1" indent="2"/>
    </xf>
    <xf numFmtId="0" fontId="2" fillId="2" borderId="46" xfId="0" applyFont="1" applyFill="1" applyBorder="1" applyAlignment="1">
      <alignment horizontal="center" vertical="top" wrapText="1"/>
    </xf>
    <xf numFmtId="0" fontId="5" fillId="0" borderId="55" xfId="0" applyFont="1" applyBorder="1" applyAlignment="1">
      <alignment horizontal="center"/>
    </xf>
    <xf numFmtId="0" fontId="10" fillId="0" borderId="77" xfId="0" applyFont="1" applyBorder="1" applyAlignment="1">
      <alignment horizontal="center" vertical="top" wrapText="1"/>
    </xf>
    <xf numFmtId="0" fontId="10" fillId="0" borderId="51" xfId="0" applyFont="1" applyBorder="1" applyAlignment="1">
      <alignment horizontal="center" vertical="top" wrapText="1"/>
    </xf>
    <xf numFmtId="0" fontId="10" fillId="0" borderId="58" xfId="0" applyFont="1" applyBorder="1" applyAlignment="1">
      <alignment horizontal="center" vertical="top" wrapText="1"/>
    </xf>
    <xf numFmtId="0" fontId="0" fillId="0" borderId="61" xfId="0" applyBorder="1" applyAlignment="1">
      <alignment horizontal="left" vertical="top" wrapText="1" indent="2"/>
    </xf>
    <xf numFmtId="0" fontId="0" fillId="0" borderId="79" xfId="0" applyBorder="1" applyAlignment="1">
      <alignment horizontal="left" vertical="top" wrapText="1" indent="2"/>
    </xf>
    <xf numFmtId="0" fontId="2" fillId="0" borderId="35" xfId="0" applyFont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vertical="top" wrapText="1"/>
    </xf>
    <xf numFmtId="0" fontId="2" fillId="2" borderId="70" xfId="0" applyFont="1" applyFill="1" applyBorder="1" applyAlignment="1">
      <alignment horizontal="center" vertical="top" wrapText="1"/>
    </xf>
    <xf numFmtId="0" fontId="5" fillId="0" borderId="57" xfId="0" applyFont="1" applyBorder="1" applyAlignment="1">
      <alignment horizontal="center"/>
    </xf>
    <xf numFmtId="0" fontId="7" fillId="2" borderId="71" xfId="0" applyFont="1" applyFill="1" applyBorder="1" applyAlignment="1">
      <alignment horizontal="left" vertical="top" wrapText="1" indent="2"/>
    </xf>
    <xf numFmtId="0" fontId="22" fillId="0" borderId="72" xfId="0" applyFont="1" applyBorder="1" applyAlignment="1">
      <alignment horizontal="left" vertical="top" wrapText="1" indent="2"/>
    </xf>
    <xf numFmtId="0" fontId="22" fillId="0" borderId="73" xfId="0" applyFont="1" applyBorder="1" applyAlignment="1">
      <alignment horizontal="left" vertical="top" wrapText="1" indent="2"/>
    </xf>
    <xf numFmtId="0" fontId="7" fillId="0" borderId="78" xfId="0" applyFont="1" applyBorder="1" applyAlignment="1">
      <alignment horizontal="left" vertical="top" wrapText="1" indent="2"/>
    </xf>
    <xf numFmtId="0" fontId="22" fillId="0" borderId="79" xfId="0" applyFont="1" applyBorder="1" applyAlignment="1">
      <alignment horizontal="left" vertical="top" wrapText="1" indent="2"/>
    </xf>
    <xf numFmtId="0" fontId="2" fillId="0" borderId="55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2" borderId="55" xfId="0" applyFont="1" applyFill="1" applyBorder="1" applyAlignment="1">
      <alignment horizontal="center" vertical="top" wrapText="1"/>
    </xf>
    <xf numFmtId="0" fontId="5" fillId="0" borderId="69" xfId="0" applyFont="1" applyBorder="1" applyAlignment="1">
      <alignment horizontal="center"/>
    </xf>
    <xf numFmtId="0" fontId="10" fillId="2" borderId="74" xfId="0" applyFont="1" applyFill="1" applyBorder="1" applyAlignment="1">
      <alignment horizontal="center" vertical="center" wrapText="1"/>
    </xf>
    <xf numFmtId="0" fontId="10" fillId="2" borderId="75" xfId="0" applyFont="1" applyFill="1" applyBorder="1" applyAlignment="1">
      <alignment horizontal="center" vertical="center"/>
    </xf>
    <xf numFmtId="0" fontId="10" fillId="2" borderId="76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10" fillId="2" borderId="77" xfId="0" applyFont="1" applyFill="1" applyBorder="1" applyAlignment="1">
      <alignment horizontal="center" vertical="center" wrapText="1"/>
    </xf>
    <xf numFmtId="0" fontId="10" fillId="2" borderId="51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top" wrapText="1"/>
    </xf>
    <xf numFmtId="0" fontId="10" fillId="0" borderId="71" xfId="0" applyFont="1" applyBorder="1" applyAlignment="1">
      <alignment horizontal="center" vertical="top" wrapText="1"/>
    </xf>
    <xf numFmtId="0" fontId="10" fillId="0" borderId="72" xfId="0" applyFont="1" applyBorder="1" applyAlignment="1">
      <alignment horizontal="center" vertical="top" wrapText="1"/>
    </xf>
    <xf numFmtId="0" fontId="10" fillId="0" borderId="73" xfId="0" applyFont="1" applyBorder="1" applyAlignment="1">
      <alignment horizontal="center" vertical="top" wrapText="1"/>
    </xf>
    <xf numFmtId="0" fontId="2" fillId="0" borderId="70" xfId="0" applyFont="1" applyBorder="1" applyAlignment="1">
      <alignment horizontal="center" vertical="top" wrapText="1"/>
    </xf>
    <xf numFmtId="0" fontId="5" fillId="0" borderId="57" xfId="0" applyFont="1" applyBorder="1" applyAlignment="1">
      <alignment horizontal="center" vertical="top"/>
    </xf>
    <xf numFmtId="0" fontId="5" fillId="0" borderId="64" xfId="0" applyFont="1" applyBorder="1" applyAlignment="1">
      <alignment horizontal="center"/>
    </xf>
    <xf numFmtId="0" fontId="8" fillId="2" borderId="75" xfId="0" applyFont="1" applyFill="1" applyBorder="1" applyAlignment="1">
      <alignment horizontal="left" vertical="top" wrapText="1"/>
    </xf>
    <xf numFmtId="0" fontId="17" fillId="0" borderId="75" xfId="0" applyFont="1" applyBorder="1" applyAlignment="1">
      <alignment horizontal="left" vertical="top"/>
    </xf>
    <xf numFmtId="0" fontId="2" fillId="2" borderId="83" xfId="0" applyFont="1" applyFill="1" applyBorder="1" applyAlignment="1">
      <alignment horizontal="center" vertical="top" wrapText="1"/>
    </xf>
    <xf numFmtId="0" fontId="2" fillId="2" borderId="109" xfId="0" applyFont="1" applyFill="1" applyBorder="1" applyAlignment="1">
      <alignment horizontal="center" vertical="top" wrapText="1"/>
    </xf>
    <xf numFmtId="0" fontId="2" fillId="2" borderId="82" xfId="0" applyFont="1" applyFill="1" applyBorder="1" applyAlignment="1">
      <alignment horizontal="center" vertical="top" wrapText="1"/>
    </xf>
    <xf numFmtId="0" fontId="7" fillId="2" borderId="69" xfId="0" applyFont="1" applyFill="1" applyBorder="1" applyAlignment="1">
      <alignment horizontal="center" vertical="top" wrapText="1"/>
    </xf>
    <xf numFmtId="0" fontId="7" fillId="2" borderId="47" xfId="0" applyFont="1" applyFill="1" applyBorder="1" applyAlignment="1">
      <alignment horizontal="center" vertical="top" wrapText="1"/>
    </xf>
    <xf numFmtId="0" fontId="2" fillId="7" borderId="70" xfId="0" applyFont="1" applyFill="1" applyBorder="1" applyAlignment="1">
      <alignment vertical="justify"/>
    </xf>
    <xf numFmtId="0" fontId="0" fillId="0" borderId="64" xfId="0" applyBorder="1" applyAlignment="1">
      <alignment vertical="justify"/>
    </xf>
    <xf numFmtId="0" fontId="2" fillId="7" borderId="80" xfId="0" applyFont="1" applyFill="1" applyBorder="1" applyAlignment="1">
      <alignment vertical="justify" wrapText="1"/>
    </xf>
    <xf numFmtId="0" fontId="2" fillId="7" borderId="57" xfId="0" applyFont="1" applyFill="1" applyBorder="1" applyAlignment="1">
      <alignment vertical="justify" wrapText="1"/>
    </xf>
    <xf numFmtId="0" fontId="2" fillId="0" borderId="83" xfId="0" applyFont="1" applyBorder="1" applyAlignment="1">
      <alignment horizontal="left" vertical="top" wrapText="1" indent="1"/>
    </xf>
    <xf numFmtId="0" fontId="2" fillId="0" borderId="83" xfId="0" applyFont="1" applyBorder="1" applyAlignment="1">
      <alignment vertical="top" wrapText="1"/>
    </xf>
    <xf numFmtId="0" fontId="2" fillId="0" borderId="82" xfId="0" applyFont="1" applyBorder="1" applyAlignment="1">
      <alignment vertical="top" wrapText="1"/>
    </xf>
    <xf numFmtId="0" fontId="2" fillId="2" borderId="83" xfId="0" applyFont="1" applyFill="1" applyBorder="1" applyAlignment="1">
      <alignment vertical="top" wrapText="1"/>
    </xf>
    <xf numFmtId="0" fontId="2" fillId="2" borderId="70" xfId="0" applyFont="1" applyFill="1" applyBorder="1" applyAlignment="1">
      <alignment vertical="top" wrapText="1"/>
    </xf>
    <xf numFmtId="0" fontId="2" fillId="2" borderId="57" xfId="0" applyFont="1" applyFill="1" applyBorder="1" applyAlignment="1">
      <alignment vertical="top" wrapText="1"/>
    </xf>
    <xf numFmtId="0" fontId="2" fillId="5" borderId="80" xfId="0" applyFont="1" applyFill="1" applyBorder="1" applyAlignment="1">
      <alignment horizontal="center" vertical="top" wrapText="1"/>
    </xf>
    <xf numFmtId="0" fontId="5" fillId="5" borderId="57" xfId="0" applyFont="1" applyFill="1" applyBorder="1" applyAlignment="1">
      <alignment horizontal="center" vertical="top" wrapText="1"/>
    </xf>
    <xf numFmtId="0" fontId="4" fillId="0" borderId="106" xfId="0" applyFont="1" applyBorder="1" applyAlignment="1">
      <alignment horizontal="center" vertical="top" wrapText="1"/>
    </xf>
    <xf numFmtId="0" fontId="5" fillId="0" borderId="113" xfId="0" applyFont="1" applyBorder="1" applyAlignment="1">
      <alignment horizontal="center" vertical="top" wrapText="1"/>
    </xf>
    <xf numFmtId="0" fontId="4" fillId="0" borderId="83" xfId="0" applyFont="1" applyBorder="1" applyAlignment="1">
      <alignment horizontal="center" vertical="top" wrapText="1"/>
    </xf>
    <xf numFmtId="0" fontId="7" fillId="2" borderId="77" xfId="0" applyFont="1" applyFill="1" applyBorder="1" applyAlignment="1">
      <alignment horizontal="center" vertical="center" wrapText="1"/>
    </xf>
    <xf numFmtId="0" fontId="7" fillId="2" borderId="51" xfId="0" applyFont="1" applyFill="1" applyBorder="1" applyAlignment="1">
      <alignment horizontal="center" vertical="center" wrapText="1"/>
    </xf>
    <xf numFmtId="0" fontId="4" fillId="0" borderId="84" xfId="0" applyFont="1" applyBorder="1" applyAlignment="1">
      <alignment horizontal="center" vertical="top" wrapText="1"/>
    </xf>
    <xf numFmtId="0" fontId="4" fillId="0" borderId="70" xfId="0" applyFont="1" applyBorder="1" applyAlignment="1">
      <alignment horizontal="center" vertical="top" wrapText="1"/>
    </xf>
    <xf numFmtId="0" fontId="5" fillId="0" borderId="57" xfId="0" applyFont="1" applyBorder="1" applyAlignment="1">
      <alignment horizontal="center" vertical="top" wrapText="1"/>
    </xf>
    <xf numFmtId="0" fontId="4" fillId="0" borderId="109" xfId="0" applyFont="1" applyBorder="1" applyAlignment="1">
      <alignment horizontal="center" vertical="top" wrapText="1"/>
    </xf>
    <xf numFmtId="0" fontId="4" fillId="0" borderId="57" xfId="0" applyFont="1" applyBorder="1" applyAlignment="1">
      <alignment horizontal="center" vertical="top" wrapText="1"/>
    </xf>
    <xf numFmtId="0" fontId="5" fillId="0" borderId="60" xfId="0" applyFont="1" applyBorder="1" applyAlignment="1">
      <alignment horizontal="center" vertical="top" wrapText="1"/>
    </xf>
    <xf numFmtId="0" fontId="5" fillId="0" borderId="64" xfId="0" applyFont="1" applyBorder="1" applyAlignment="1">
      <alignment horizontal="center" vertical="top" wrapText="1"/>
    </xf>
    <xf numFmtId="0" fontId="4" fillId="0" borderId="133" xfId="0" applyFont="1" applyBorder="1" applyAlignment="1">
      <alignment horizontal="center" vertical="top" wrapText="1"/>
    </xf>
    <xf numFmtId="0" fontId="4" fillId="0" borderId="125" xfId="0" applyFont="1" applyBorder="1" applyAlignment="1">
      <alignment horizontal="center" vertical="top" wrapText="1"/>
    </xf>
    <xf numFmtId="0" fontId="4" fillId="0" borderId="127" xfId="0" applyFont="1" applyBorder="1" applyAlignment="1">
      <alignment horizontal="center" vertical="top" wrapText="1"/>
    </xf>
    <xf numFmtId="0" fontId="5" fillId="0" borderId="125" xfId="0" applyFont="1" applyBorder="1" applyAlignment="1">
      <alignment horizontal="center" vertical="top" wrapText="1"/>
    </xf>
    <xf numFmtId="0" fontId="10" fillId="2" borderId="117" xfId="0" applyFont="1" applyFill="1" applyBorder="1" applyAlignment="1">
      <alignment horizontal="center" vertical="center" wrapText="1"/>
    </xf>
    <xf numFmtId="0" fontId="10" fillId="2" borderId="61" xfId="0" applyFont="1" applyFill="1" applyBorder="1" applyAlignment="1">
      <alignment horizontal="center" vertical="center"/>
    </xf>
    <xf numFmtId="0" fontId="10" fillId="2" borderId="118" xfId="0" applyFont="1" applyFill="1" applyBorder="1" applyAlignment="1">
      <alignment horizontal="center" vertical="center"/>
    </xf>
    <xf numFmtId="0" fontId="10" fillId="2" borderId="119" xfId="0" applyFont="1" applyFill="1" applyBorder="1" applyAlignment="1">
      <alignment horizontal="center" vertical="center"/>
    </xf>
    <xf numFmtId="0" fontId="10" fillId="2" borderId="120" xfId="0" applyFont="1" applyFill="1" applyBorder="1" applyAlignment="1">
      <alignment horizontal="center" vertical="center"/>
    </xf>
    <xf numFmtId="0" fontId="10" fillId="2" borderId="121" xfId="0" applyFont="1" applyFill="1" applyBorder="1" applyAlignment="1">
      <alignment horizontal="center" vertical="center" wrapText="1"/>
    </xf>
    <xf numFmtId="0" fontId="2" fillId="5" borderId="123" xfId="0" applyFont="1" applyFill="1" applyBorder="1" applyAlignment="1">
      <alignment horizontal="center" vertical="top" wrapText="1"/>
    </xf>
    <xf numFmtId="0" fontId="5" fillId="5" borderId="125" xfId="0" applyFont="1" applyFill="1" applyBorder="1" applyAlignment="1">
      <alignment horizontal="center" vertical="top" wrapText="1"/>
    </xf>
    <xf numFmtId="0" fontId="4" fillId="0" borderId="129" xfId="0" applyFont="1" applyBorder="1" applyAlignment="1">
      <alignment horizontal="center" vertical="top" wrapText="1"/>
    </xf>
    <xf numFmtId="0" fontId="4" fillId="0" borderId="131" xfId="0" applyFont="1" applyBorder="1" applyAlignment="1">
      <alignment horizontal="center" vertical="top" wrapText="1"/>
    </xf>
    <xf numFmtId="0" fontId="2" fillId="2" borderId="84" xfId="0" applyFont="1" applyFill="1" applyBorder="1" applyAlignment="1">
      <alignment horizontal="center" vertical="top" wrapText="1"/>
    </xf>
    <xf numFmtId="0" fontId="4" fillId="0" borderId="83" xfId="0" applyFont="1" applyBorder="1" applyAlignment="1">
      <alignment horizontal="center" vertical="top"/>
    </xf>
    <xf numFmtId="0" fontId="4" fillId="0" borderId="82" xfId="0" applyFont="1" applyBorder="1" applyAlignment="1">
      <alignment horizontal="center" vertical="top" wrapText="1"/>
    </xf>
    <xf numFmtId="0" fontId="2" fillId="5" borderId="56" xfId="0" applyFont="1" applyFill="1" applyBorder="1" applyAlignment="1">
      <alignment horizontal="center" vertical="top" wrapText="1"/>
    </xf>
    <xf numFmtId="0" fontId="2" fillId="5" borderId="55" xfId="0" applyFont="1" applyFill="1" applyBorder="1" applyAlignment="1">
      <alignment horizontal="center" vertical="top" wrapText="1"/>
    </xf>
    <xf numFmtId="0" fontId="10" fillId="2" borderId="81" xfId="0" applyFont="1" applyFill="1" applyBorder="1" applyAlignment="1">
      <alignment horizontal="center" vertical="center"/>
    </xf>
    <xf numFmtId="0" fontId="10" fillId="2" borderId="59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0" fontId="10" fillId="2" borderId="80" xfId="0" applyFont="1" applyFill="1" applyBorder="1" applyAlignment="1">
      <alignment horizontal="center" vertical="top" wrapText="1"/>
    </xf>
    <xf numFmtId="0" fontId="10" fillId="2" borderId="57" xfId="0" applyFont="1" applyFill="1" applyBorder="1" applyAlignment="1">
      <alignment horizontal="center" vertical="top" wrapText="1"/>
    </xf>
    <xf numFmtId="0" fontId="7" fillId="2" borderId="71" xfId="0" applyFont="1" applyFill="1" applyBorder="1" applyAlignment="1">
      <alignment horizontal="center" vertical="top" wrapText="1"/>
    </xf>
    <xf numFmtId="0" fontId="7" fillId="2" borderId="72" xfId="0" applyFont="1" applyFill="1" applyBorder="1" applyAlignment="1">
      <alignment horizontal="center" vertical="top" wrapText="1"/>
    </xf>
    <xf numFmtId="0" fontId="7" fillId="2" borderId="73" xfId="0" applyFont="1" applyFill="1" applyBorder="1" applyAlignment="1">
      <alignment horizontal="center" vertical="top" wrapText="1"/>
    </xf>
    <xf numFmtId="0" fontId="2" fillId="2" borderId="57" xfId="0" applyFont="1" applyFill="1" applyBorder="1" applyAlignment="1">
      <alignment horizontal="center" vertical="top" wrapText="1"/>
    </xf>
    <xf numFmtId="0" fontId="2" fillId="0" borderId="109" xfId="0" applyFont="1" applyBorder="1" applyAlignment="1">
      <alignment horizontal="center" vertical="top" wrapText="1"/>
    </xf>
    <xf numFmtId="0" fontId="2" fillId="0" borderId="57" xfId="0" applyFont="1" applyBorder="1" applyAlignment="1">
      <alignment horizontal="center" vertical="top" wrapText="1"/>
    </xf>
    <xf numFmtId="0" fontId="2" fillId="2" borderId="109" xfId="0" applyFont="1" applyFill="1" applyBorder="1" applyAlignment="1">
      <alignment horizontal="center" vertical="top"/>
    </xf>
    <xf numFmtId="0" fontId="2" fillId="2" borderId="57" xfId="0" applyFont="1" applyFill="1" applyBorder="1" applyAlignment="1">
      <alignment horizontal="center" vertical="top"/>
    </xf>
    <xf numFmtId="0" fontId="7" fillId="2" borderId="71" xfId="0" applyFont="1" applyFill="1" applyBorder="1" applyAlignment="1">
      <alignment horizontal="center" vertical="center" wrapText="1"/>
    </xf>
    <xf numFmtId="0" fontId="7" fillId="2" borderId="72" xfId="0" applyFont="1" applyFill="1" applyBorder="1" applyAlignment="1">
      <alignment horizontal="center" vertical="center" wrapText="1"/>
    </xf>
    <xf numFmtId="0" fontId="7" fillId="2" borderId="73" xfId="0" applyFont="1" applyFill="1" applyBorder="1" applyAlignment="1">
      <alignment horizontal="center" vertical="center" wrapText="1"/>
    </xf>
    <xf numFmtId="0" fontId="10" fillId="2" borderId="75" xfId="0" applyFont="1" applyFill="1" applyBorder="1" applyAlignment="1">
      <alignment horizontal="center" vertical="center" wrapText="1"/>
    </xf>
    <xf numFmtId="0" fontId="10" fillId="2" borderId="76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4" fillId="4" borderId="80" xfId="0" applyFont="1" applyFill="1" applyBorder="1" applyAlignment="1">
      <alignment horizontal="center" vertical="top" wrapText="1"/>
    </xf>
    <xf numFmtId="0" fontId="0" fillId="0" borderId="69" xfId="0" applyBorder="1" applyAlignment="1">
      <alignment horizontal="center" vertical="top" wrapText="1"/>
    </xf>
    <xf numFmtId="0" fontId="0" fillId="0" borderId="64" xfId="0" applyBorder="1" applyAlignment="1">
      <alignment horizontal="center" vertical="top" wrapText="1"/>
    </xf>
    <xf numFmtId="0" fontId="15" fillId="8" borderId="56" xfId="0" applyFont="1" applyFill="1" applyBorder="1" applyAlignment="1">
      <alignment horizontal="center" vertical="top" wrapText="1"/>
    </xf>
    <xf numFmtId="0" fontId="15" fillId="8" borderId="60" xfId="0" applyFont="1" applyFill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15" fillId="8" borderId="55" xfId="0" applyFont="1" applyFill="1" applyBorder="1" applyAlignment="1">
      <alignment horizontal="center" vertical="top" wrapText="1"/>
    </xf>
    <xf numFmtId="0" fontId="16" fillId="0" borderId="71" xfId="0" applyFont="1" applyBorder="1" applyAlignment="1">
      <alignment horizontal="center" vertical="top" wrapText="1"/>
    </xf>
    <xf numFmtId="0" fontId="0" fillId="0" borderId="72" xfId="0" applyBorder="1" applyAlignment="1">
      <alignment horizontal="center" vertical="top" wrapText="1"/>
    </xf>
    <xf numFmtId="0" fontId="0" fillId="0" borderId="73" xfId="0" applyBorder="1" applyAlignment="1">
      <alignment horizontal="center" vertical="top" wrapText="1"/>
    </xf>
    <xf numFmtId="0" fontId="0" fillId="0" borderId="83" xfId="0" applyBorder="1" applyAlignment="1">
      <alignment horizontal="center" vertical="top" wrapText="1"/>
    </xf>
    <xf numFmtId="0" fontId="0" fillId="0" borderId="82" xfId="0" applyBorder="1" applyAlignment="1">
      <alignment horizontal="center" vertical="top"/>
    </xf>
    <xf numFmtId="0" fontId="16" fillId="0" borderId="39" xfId="0" applyFont="1" applyBorder="1" applyAlignment="1">
      <alignment horizontal="center" vertical="top" wrapText="1"/>
    </xf>
    <xf numFmtId="0" fontId="0" fillId="0" borderId="72" xfId="0" applyBorder="1" applyAlignment="1">
      <alignment horizontal="center" vertical="top"/>
    </xf>
    <xf numFmtId="0" fontId="0" fillId="0" borderId="73" xfId="0" applyBorder="1" applyAlignment="1">
      <alignment horizontal="center" vertical="top"/>
    </xf>
    <xf numFmtId="0" fontId="6" fillId="0" borderId="66" xfId="0" applyFont="1" applyBorder="1" applyAlignment="1">
      <alignment horizontal="center" vertical="top"/>
    </xf>
    <xf numFmtId="0" fontId="6" fillId="0" borderId="27" xfId="0" applyFont="1" applyBorder="1" applyAlignment="1">
      <alignment horizontal="center" vertical="top"/>
    </xf>
    <xf numFmtId="0" fontId="5" fillId="0" borderId="69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5" fillId="0" borderId="28" xfId="0" applyFont="1" applyBorder="1" applyAlignment="1">
      <alignment horizontal="center" vertical="top" wrapText="1"/>
    </xf>
    <xf numFmtId="0" fontId="5" fillId="0" borderId="72" xfId="0" applyFont="1" applyBorder="1" applyAlignment="1">
      <alignment horizontal="center" vertical="top" wrapText="1"/>
    </xf>
    <xf numFmtId="0" fontId="5" fillId="0" borderId="73" xfId="0" applyFont="1" applyBorder="1" applyAlignment="1">
      <alignment horizontal="center" vertical="top" wrapText="1"/>
    </xf>
    <xf numFmtId="0" fontId="5" fillId="0" borderId="83" xfId="0" applyFont="1" applyBorder="1" applyAlignment="1">
      <alignment horizontal="center" vertical="top" wrapText="1"/>
    </xf>
    <xf numFmtId="0" fontId="5" fillId="0" borderId="82" xfId="0" applyFont="1" applyBorder="1" applyAlignment="1">
      <alignment horizontal="center" vertical="top"/>
    </xf>
    <xf numFmtId="0" fontId="5" fillId="0" borderId="72" xfId="0" applyFont="1" applyBorder="1" applyAlignment="1">
      <alignment horizontal="center" vertical="top"/>
    </xf>
    <xf numFmtId="0" fontId="5" fillId="0" borderId="73" xfId="0" applyFont="1" applyBorder="1" applyAlignment="1">
      <alignment horizontal="center" vertical="top"/>
    </xf>
    <xf numFmtId="0" fontId="22" fillId="0" borderId="66" xfId="0" applyFont="1" applyBorder="1" applyAlignment="1">
      <alignment horizontal="center" vertical="top"/>
    </xf>
    <xf numFmtId="0" fontId="22" fillId="0" borderId="27" xfId="0" applyFont="1" applyBorder="1" applyAlignment="1">
      <alignment horizontal="center" vertical="top"/>
    </xf>
    <xf numFmtId="0" fontId="10" fillId="2" borderId="81" xfId="0" applyFont="1" applyFill="1" applyBorder="1" applyAlignment="1">
      <alignment horizontal="center" vertical="center" wrapText="1"/>
    </xf>
    <xf numFmtId="0" fontId="10" fillId="2" borderId="59" xfId="0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 wrapText="1"/>
    </xf>
    <xf numFmtId="0" fontId="4" fillId="8" borderId="84" xfId="0" applyFont="1" applyFill="1" applyBorder="1" applyAlignment="1">
      <alignment horizontal="center" vertical="top" wrapText="1"/>
    </xf>
    <xf numFmtId="0" fontId="4" fillId="8" borderId="83" xfId="0" applyFont="1" applyFill="1" applyBorder="1" applyAlignment="1">
      <alignment horizontal="center" vertical="top" wrapText="1"/>
    </xf>
    <xf numFmtId="0" fontId="4" fillId="0" borderId="35" xfId="0" applyFont="1" applyBorder="1" applyAlignment="1">
      <alignment horizontal="center" vertical="top" wrapText="1"/>
    </xf>
    <xf numFmtId="0" fontId="4" fillId="0" borderId="55" xfId="0" applyFont="1" applyBorder="1" applyAlignment="1">
      <alignment horizontal="center" vertical="top" wrapText="1"/>
    </xf>
    <xf numFmtId="0" fontId="22" fillId="0" borderId="72" xfId="0" applyFont="1" applyBorder="1" applyAlignment="1">
      <alignment horizontal="center" vertical="top"/>
    </xf>
    <xf numFmtId="0" fontId="22" fillId="0" borderId="7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 wrapText="1"/>
    </xf>
    <xf numFmtId="0" fontId="2" fillId="0" borderId="37" xfId="0" applyFont="1" applyBorder="1" applyAlignment="1">
      <alignment horizontal="center" vertical="top" wrapText="1"/>
    </xf>
    <xf numFmtId="0" fontId="2" fillId="5" borderId="60" xfId="0" applyFont="1" applyFill="1" applyBorder="1" applyAlignment="1">
      <alignment horizontal="center" vertical="top" wrapText="1"/>
    </xf>
    <xf numFmtId="0" fontId="10" fillId="0" borderId="74" xfId="0" applyFont="1" applyBorder="1" applyAlignment="1">
      <alignment horizontal="left" vertical="top" wrapText="1"/>
    </xf>
    <xf numFmtId="0" fontId="0" fillId="0" borderId="75" xfId="0" applyBorder="1" applyAlignment="1">
      <alignment horizontal="left" vertical="top" wrapText="1"/>
    </xf>
    <xf numFmtId="0" fontId="0" fillId="0" borderId="76" xfId="0" applyBorder="1" applyAlignment="1">
      <alignment horizontal="left" vertical="top" wrapText="1"/>
    </xf>
    <xf numFmtId="0" fontId="2" fillId="0" borderId="78" xfId="0" applyFont="1" applyBorder="1" applyAlignment="1">
      <alignment horizontal="center" vertical="top" wrapText="1"/>
    </xf>
    <xf numFmtId="0" fontId="10" fillId="0" borderId="74" xfId="0" applyFont="1" applyBorder="1" applyAlignment="1">
      <alignment horizontal="left" vertical="top"/>
    </xf>
    <xf numFmtId="0" fontId="10" fillId="0" borderId="75" xfId="0" applyFont="1" applyBorder="1" applyAlignment="1">
      <alignment horizontal="left" vertical="top"/>
    </xf>
    <xf numFmtId="0" fontId="10" fillId="0" borderId="76" xfId="0" applyFont="1" applyBorder="1" applyAlignment="1">
      <alignment horizontal="left" vertical="top"/>
    </xf>
    <xf numFmtId="0" fontId="2" fillId="0" borderId="74" xfId="0" applyFont="1" applyBorder="1" applyAlignment="1">
      <alignment horizontal="center" vertical="top" wrapText="1"/>
    </xf>
    <xf numFmtId="0" fontId="10" fillId="0" borderId="77" xfId="0" applyFont="1" applyBorder="1" applyAlignment="1">
      <alignment horizontal="left" vertical="top"/>
    </xf>
    <xf numFmtId="0" fontId="10" fillId="0" borderId="51" xfId="0" applyFont="1" applyBorder="1" applyAlignment="1">
      <alignment horizontal="left" vertical="top"/>
    </xf>
    <xf numFmtId="0" fontId="10" fillId="0" borderId="58" xfId="0" applyFont="1" applyBorder="1" applyAlignment="1">
      <alignment horizontal="left" vertical="top"/>
    </xf>
  </cellXfs>
  <cellStyles count="4">
    <cellStyle name="Normal" xfId="0" builtinId="0"/>
    <cellStyle name="Normal 3" xfId="3"/>
    <cellStyle name="Percent" xfId="1" builtinId="5"/>
    <cellStyle name="Percent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37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79"/>
  <sheetViews>
    <sheetView showGridLines="0" zoomScaleNormal="100" zoomScaleSheetLayoutView="75" workbookViewId="0">
      <selection activeCell="D77" sqref="D77:S77"/>
    </sheetView>
  </sheetViews>
  <sheetFormatPr defaultColWidth="9.140625" defaultRowHeight="12.75" x14ac:dyDescent="0.2"/>
  <cols>
    <col min="1" max="1" width="20" style="3" customWidth="1"/>
    <col min="2" max="2" width="3.42578125" style="11" customWidth="1"/>
    <col min="3" max="3" width="7.42578125" style="3" customWidth="1"/>
    <col min="4" max="5" width="6.85546875" style="3" customWidth="1"/>
    <col min="6" max="6" width="8.140625" style="3" customWidth="1"/>
    <col min="7" max="7" width="8" style="3" customWidth="1"/>
    <col min="8" max="9" width="6.85546875" style="3" customWidth="1"/>
    <col min="10" max="10" width="8.5703125" style="3" customWidth="1"/>
    <col min="11" max="11" width="8.28515625" style="3" customWidth="1"/>
    <col min="12" max="13" width="6.85546875" style="3" customWidth="1"/>
    <col min="14" max="15" width="8.42578125" style="3" customWidth="1"/>
    <col min="16" max="16" width="8.28515625" style="3" customWidth="1"/>
    <col min="17" max="17" width="8.140625" style="3" customWidth="1"/>
    <col min="18" max="19" width="6.85546875" style="3" customWidth="1"/>
    <col min="20" max="16384" width="9.140625" style="3"/>
  </cols>
  <sheetData>
    <row r="1" spans="1:19" ht="13.5" customHeight="1" thickTop="1" x14ac:dyDescent="0.2">
      <c r="A1" s="310" t="s">
        <v>171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2"/>
    </row>
    <row r="2" spans="1:19" ht="13.5" customHeight="1" x14ac:dyDescent="0.2">
      <c r="A2" s="313"/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5"/>
    </row>
    <row r="3" spans="1:19" ht="15" customHeight="1" thickBot="1" x14ac:dyDescent="0.25">
      <c r="A3" s="313"/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5"/>
    </row>
    <row r="4" spans="1:19" ht="69" customHeight="1" thickTop="1" thickBot="1" x14ac:dyDescent="0.25">
      <c r="A4" s="316" t="s">
        <v>0</v>
      </c>
      <c r="B4" s="317"/>
      <c r="C4" s="38" t="s">
        <v>115</v>
      </c>
      <c r="D4" s="29" t="s">
        <v>1</v>
      </c>
      <c r="E4" s="32" t="s">
        <v>2</v>
      </c>
      <c r="F4" s="33" t="s">
        <v>3</v>
      </c>
      <c r="G4" s="30" t="s">
        <v>4</v>
      </c>
      <c r="H4" s="29" t="s">
        <v>5</v>
      </c>
      <c r="I4" s="30" t="s">
        <v>6</v>
      </c>
      <c r="J4" s="29" t="s">
        <v>7</v>
      </c>
      <c r="K4" s="30" t="s">
        <v>8</v>
      </c>
      <c r="L4" s="29" t="s">
        <v>9</v>
      </c>
      <c r="M4" s="30" t="s">
        <v>10</v>
      </c>
      <c r="N4" s="29" t="s">
        <v>11</v>
      </c>
      <c r="O4" s="29" t="s">
        <v>12</v>
      </c>
      <c r="P4" s="29" t="s">
        <v>13</v>
      </c>
      <c r="Q4" s="29" t="s">
        <v>14</v>
      </c>
      <c r="R4" s="29" t="s">
        <v>15</v>
      </c>
      <c r="S4" s="31" t="s">
        <v>16</v>
      </c>
    </row>
    <row r="5" spans="1:19" ht="18" customHeight="1" thickTop="1" x14ac:dyDescent="0.2">
      <c r="A5" s="64" t="s">
        <v>125</v>
      </c>
      <c r="B5" s="65" t="s">
        <v>17</v>
      </c>
      <c r="C5" s="68">
        <v>100</v>
      </c>
      <c r="D5" s="69">
        <f>76784110/148253680*100</f>
        <v>51.792380465699061</v>
      </c>
      <c r="E5" s="70">
        <f>71469565/148253680*100</f>
        <v>48.20761616170337</v>
      </c>
      <c r="F5" s="63">
        <f>10112015/148253680*100</f>
        <v>6.8207514309256947</v>
      </c>
      <c r="G5" s="63">
        <f>9135230/148253680*100</f>
        <v>6.1618908886443826</v>
      </c>
      <c r="H5" s="63">
        <f>52853975/148253680*100</f>
        <v>35.651037464972205</v>
      </c>
      <c r="I5" s="63">
        <f>47172685/148253680*100</f>
        <v>31.818896502265577</v>
      </c>
      <c r="J5" s="63">
        <f>8445560/148253680*100</f>
        <v>5.6966950162721091</v>
      </c>
      <c r="K5" s="63">
        <f>9804140/148253680*100</f>
        <v>6.6130837359315464</v>
      </c>
      <c r="L5" s="63">
        <f>3246880/148253680*100</f>
        <v>2.1900839156235445</v>
      </c>
      <c r="M5" s="63">
        <f>3233470/148253680*100</f>
        <v>2.1810386089572953</v>
      </c>
      <c r="N5" s="63">
        <f>117595/148253680*100</f>
        <v>7.9320122104220278E-2</v>
      </c>
      <c r="O5" s="63">
        <f>111235/148253680*100</f>
        <v>7.5030178003001338E-2</v>
      </c>
      <c r="P5" s="63">
        <f>453680/148253680*100</f>
        <v>0.3060160125536176</v>
      </c>
      <c r="Q5" s="63">
        <f>452420/148253680*100</f>
        <v>0.30516611796752702</v>
      </c>
      <c r="R5" s="63">
        <f>1554400/148253680*100</f>
        <v>1.0484731306501127</v>
      </c>
      <c r="S5" s="71">
        <f>1560390/148253680*100</f>
        <v>1.0525135025316066</v>
      </c>
    </row>
    <row r="6" spans="1:19" ht="18" customHeight="1" thickBot="1" x14ac:dyDescent="0.25">
      <c r="A6" s="66" t="s">
        <v>126</v>
      </c>
      <c r="B6" s="67" t="s">
        <v>17</v>
      </c>
      <c r="C6" s="175">
        <v>99.999565844000003</v>
      </c>
      <c r="D6" s="176">
        <v>54.333327871999998</v>
      </c>
      <c r="E6" s="177">
        <v>45.666237971999998</v>
      </c>
      <c r="F6" s="175">
        <v>4.6056763739999997</v>
      </c>
      <c r="G6" s="176">
        <v>4.0966987589999997</v>
      </c>
      <c r="H6" s="176">
        <v>41.644605306999999</v>
      </c>
      <c r="I6" s="176">
        <v>32.847780485000001</v>
      </c>
      <c r="J6" s="176">
        <v>3.1782032120000001</v>
      </c>
      <c r="K6" s="176">
        <v>3.6812660149999998</v>
      </c>
      <c r="L6" s="176">
        <v>3.2763558540000002</v>
      </c>
      <c r="M6" s="176">
        <v>3.572545469</v>
      </c>
      <c r="N6" s="176">
        <v>8.5924403999999996E-2</v>
      </c>
      <c r="O6" s="176">
        <v>3.8302138999999999E-2</v>
      </c>
      <c r="P6" s="176">
        <v>0.29768573999999998</v>
      </c>
      <c r="Q6" s="176">
        <v>0.27506240300000001</v>
      </c>
      <c r="R6" s="176">
        <v>1.24530659</v>
      </c>
      <c r="S6" s="178">
        <v>1.1546060199999999</v>
      </c>
    </row>
    <row r="7" spans="1:19" ht="24" customHeight="1" thickBot="1" x14ac:dyDescent="0.25">
      <c r="A7" s="319" t="s">
        <v>19</v>
      </c>
      <c r="B7" s="320"/>
      <c r="C7" s="320"/>
      <c r="D7" s="320"/>
      <c r="E7" s="320"/>
      <c r="F7" s="320"/>
      <c r="G7" s="320"/>
      <c r="H7" s="320"/>
      <c r="I7" s="320"/>
      <c r="J7" s="320"/>
      <c r="K7" s="320"/>
      <c r="L7" s="320"/>
      <c r="M7" s="320"/>
      <c r="N7" s="320"/>
      <c r="O7" s="320"/>
      <c r="P7" s="320"/>
      <c r="Q7" s="320"/>
      <c r="R7" s="320"/>
      <c r="S7" s="321"/>
    </row>
    <row r="8" spans="1:19" ht="15.6" customHeight="1" x14ac:dyDescent="0.2">
      <c r="A8" s="318" t="s">
        <v>20</v>
      </c>
      <c r="B8" s="36" t="s">
        <v>21</v>
      </c>
      <c r="C8" s="104">
        <v>8516</v>
      </c>
      <c r="D8" s="99">
        <v>4997</v>
      </c>
      <c r="E8" s="100">
        <v>3519</v>
      </c>
      <c r="F8" s="101">
        <v>304</v>
      </c>
      <c r="G8" s="102">
        <v>237</v>
      </c>
      <c r="H8" s="102">
        <v>4144</v>
      </c>
      <c r="I8" s="102">
        <v>2756</v>
      </c>
      <c r="J8" s="102">
        <v>145</v>
      </c>
      <c r="K8" s="102">
        <v>204</v>
      </c>
      <c r="L8" s="102">
        <v>88</v>
      </c>
      <c r="M8" s="102">
        <v>98</v>
      </c>
      <c r="N8" s="102">
        <v>12</v>
      </c>
      <c r="O8" s="102">
        <v>14</v>
      </c>
      <c r="P8" s="102">
        <v>107</v>
      </c>
      <c r="Q8" s="102">
        <v>62</v>
      </c>
      <c r="R8" s="102">
        <v>197</v>
      </c>
      <c r="S8" s="103">
        <v>148</v>
      </c>
    </row>
    <row r="9" spans="1:19" ht="15.6" customHeight="1" x14ac:dyDescent="0.2">
      <c r="A9" s="290"/>
      <c r="B9" s="37" t="s">
        <v>17</v>
      </c>
      <c r="C9" s="52">
        <v>100</v>
      </c>
      <c r="D9" s="53">
        <f t="shared" ref="D9:S9" si="0">IF($C8=0,0%,(D8/$C8*100))</f>
        <v>58.677782996712068</v>
      </c>
      <c r="E9" s="54">
        <f t="shared" si="0"/>
        <v>41.322217003287932</v>
      </c>
      <c r="F9" s="52">
        <f t="shared" si="0"/>
        <v>3.5697510568341944</v>
      </c>
      <c r="G9" s="53">
        <f t="shared" si="0"/>
        <v>2.782996712071395</v>
      </c>
      <c r="H9" s="53">
        <f t="shared" si="0"/>
        <v>48.661343353687172</v>
      </c>
      <c r="I9" s="53">
        <f t="shared" si="0"/>
        <v>32.36261155472053</v>
      </c>
      <c r="J9" s="53">
        <f t="shared" si="0"/>
        <v>1.7026773132926256</v>
      </c>
      <c r="K9" s="53">
        <f t="shared" si="0"/>
        <v>2.3954908407703144</v>
      </c>
      <c r="L9" s="53">
        <f t="shared" si="0"/>
        <v>1.0333489901362143</v>
      </c>
      <c r="M9" s="53">
        <f t="shared" si="0"/>
        <v>1.1507750117426021</v>
      </c>
      <c r="N9" s="53">
        <f t="shared" si="0"/>
        <v>0.14091122592766556</v>
      </c>
      <c r="O9" s="53">
        <f t="shared" si="0"/>
        <v>0.16439643024894315</v>
      </c>
      <c r="P9" s="53">
        <f t="shared" si="0"/>
        <v>1.2564584311883513</v>
      </c>
      <c r="Q9" s="53">
        <f t="shared" si="0"/>
        <v>0.72804133395960546</v>
      </c>
      <c r="R9" s="53">
        <f t="shared" si="0"/>
        <v>2.3132926256458433</v>
      </c>
      <c r="S9" s="54">
        <f t="shared" si="0"/>
        <v>1.7379051197745421</v>
      </c>
    </row>
    <row r="10" spans="1:19" ht="15.6" customHeight="1" x14ac:dyDescent="0.2">
      <c r="A10" s="290" t="s">
        <v>22</v>
      </c>
      <c r="B10" s="14" t="s">
        <v>21</v>
      </c>
      <c r="C10" s="105">
        <v>8788</v>
      </c>
      <c r="D10" s="106">
        <v>5043</v>
      </c>
      <c r="E10" s="107">
        <v>3745</v>
      </c>
      <c r="F10" s="108">
        <v>313</v>
      </c>
      <c r="G10" s="109">
        <v>267</v>
      </c>
      <c r="H10" s="109">
        <v>4109</v>
      </c>
      <c r="I10" s="109">
        <v>2879</v>
      </c>
      <c r="J10" s="109">
        <v>142</v>
      </c>
      <c r="K10" s="109">
        <v>203</v>
      </c>
      <c r="L10" s="109">
        <v>95</v>
      </c>
      <c r="M10" s="109">
        <v>112</v>
      </c>
      <c r="N10" s="109">
        <v>11</v>
      </c>
      <c r="O10" s="109">
        <v>20</v>
      </c>
      <c r="P10" s="109">
        <v>106</v>
      </c>
      <c r="Q10" s="109">
        <v>53</v>
      </c>
      <c r="R10" s="109">
        <v>267</v>
      </c>
      <c r="S10" s="110">
        <v>211</v>
      </c>
    </row>
    <row r="11" spans="1:19" ht="15.6" customHeight="1" x14ac:dyDescent="0.2">
      <c r="A11" s="290"/>
      <c r="B11" s="37" t="s">
        <v>17</v>
      </c>
      <c r="C11" s="52">
        <v>100</v>
      </c>
      <c r="D11" s="53">
        <f t="shared" ref="D11:S11" si="1">IF($C10=0,0%,(D10/$C10*100))</f>
        <v>57.385070550751024</v>
      </c>
      <c r="E11" s="54">
        <f t="shared" si="1"/>
        <v>42.614929449248976</v>
      </c>
      <c r="F11" s="52">
        <f t="shared" si="1"/>
        <v>3.5616750113791533</v>
      </c>
      <c r="G11" s="53">
        <f t="shared" si="1"/>
        <v>3.0382339553937188</v>
      </c>
      <c r="H11" s="53">
        <f t="shared" si="1"/>
        <v>46.756941283568501</v>
      </c>
      <c r="I11" s="53">
        <f t="shared" si="1"/>
        <v>32.760582612653614</v>
      </c>
      <c r="J11" s="53">
        <f t="shared" si="1"/>
        <v>1.615839781520255</v>
      </c>
      <c r="K11" s="53">
        <f t="shared" si="1"/>
        <v>2.3099681383705049</v>
      </c>
      <c r="L11" s="53">
        <f t="shared" si="1"/>
        <v>1.0810195721438325</v>
      </c>
      <c r="M11" s="53">
        <f t="shared" si="1"/>
        <v>1.2744651797906235</v>
      </c>
      <c r="N11" s="53">
        <f t="shared" si="1"/>
        <v>0.12517068730086484</v>
      </c>
      <c r="O11" s="53">
        <f t="shared" si="1"/>
        <v>0.22758306781975418</v>
      </c>
      <c r="P11" s="53">
        <f t="shared" si="1"/>
        <v>1.2061902594446974</v>
      </c>
      <c r="Q11" s="53">
        <f t="shared" si="1"/>
        <v>0.60309512972234869</v>
      </c>
      <c r="R11" s="53">
        <f t="shared" si="1"/>
        <v>3.0382339553937188</v>
      </c>
      <c r="S11" s="54">
        <f t="shared" si="1"/>
        <v>2.401001365498407</v>
      </c>
    </row>
    <row r="12" spans="1:19" ht="15.6" customHeight="1" x14ac:dyDescent="0.2">
      <c r="A12" s="47" t="s">
        <v>23</v>
      </c>
      <c r="B12" s="14" t="s">
        <v>21</v>
      </c>
      <c r="C12" s="55">
        <f>(C10-C8)</f>
        <v>272</v>
      </c>
      <c r="D12" s="56">
        <f t="shared" ref="D12:S12" si="2">(D10-D8)</f>
        <v>46</v>
      </c>
      <c r="E12" s="57">
        <f t="shared" si="2"/>
        <v>226</v>
      </c>
      <c r="F12" s="55">
        <f t="shared" si="2"/>
        <v>9</v>
      </c>
      <c r="G12" s="56">
        <f t="shared" si="2"/>
        <v>30</v>
      </c>
      <c r="H12" s="56">
        <f t="shared" si="2"/>
        <v>-35</v>
      </c>
      <c r="I12" s="56">
        <f t="shared" si="2"/>
        <v>123</v>
      </c>
      <c r="J12" s="56">
        <f t="shared" si="2"/>
        <v>-3</v>
      </c>
      <c r="K12" s="56">
        <f t="shared" si="2"/>
        <v>-1</v>
      </c>
      <c r="L12" s="56">
        <f t="shared" si="2"/>
        <v>7</v>
      </c>
      <c r="M12" s="56">
        <f t="shared" si="2"/>
        <v>14</v>
      </c>
      <c r="N12" s="56">
        <f t="shared" si="2"/>
        <v>-1</v>
      </c>
      <c r="O12" s="56">
        <f t="shared" si="2"/>
        <v>6</v>
      </c>
      <c r="P12" s="56">
        <f t="shared" si="2"/>
        <v>-1</v>
      </c>
      <c r="Q12" s="56">
        <f t="shared" si="2"/>
        <v>-9</v>
      </c>
      <c r="R12" s="56">
        <f t="shared" si="2"/>
        <v>70</v>
      </c>
      <c r="S12" s="57">
        <f t="shared" si="2"/>
        <v>63</v>
      </c>
    </row>
    <row r="13" spans="1:19" ht="15.6" customHeight="1" x14ac:dyDescent="0.2">
      <c r="A13" s="47" t="s">
        <v>24</v>
      </c>
      <c r="B13" s="14" t="s">
        <v>25</v>
      </c>
      <c r="C13" s="58">
        <f>(C11-C9)</f>
        <v>0</v>
      </c>
      <c r="D13" s="48">
        <f t="shared" ref="D13:S13" si="3">(D11-D9)</f>
        <v>-1.292712445961044</v>
      </c>
      <c r="E13" s="50">
        <f t="shared" si="3"/>
        <v>1.292712445961044</v>
      </c>
      <c r="F13" s="58">
        <f t="shared" si="3"/>
        <v>-8.0760454550410365E-3</v>
      </c>
      <c r="G13" s="48">
        <f t="shared" si="3"/>
        <v>0.25523724332232378</v>
      </c>
      <c r="H13" s="48">
        <f t="shared" si="3"/>
        <v>-1.904402070118671</v>
      </c>
      <c r="I13" s="48">
        <f t="shared" si="3"/>
        <v>0.39797105793308418</v>
      </c>
      <c r="J13" s="48">
        <f t="shared" si="3"/>
        <v>-8.6837531772370635E-2</v>
      </c>
      <c r="K13" s="48">
        <f t="shared" si="3"/>
        <v>-8.5522702399809525E-2</v>
      </c>
      <c r="L13" s="48">
        <f t="shared" si="3"/>
        <v>4.7670582007618201E-2</v>
      </c>
      <c r="M13" s="48">
        <f t="shared" si="3"/>
        <v>0.12369016804802135</v>
      </c>
      <c r="N13" s="48">
        <f t="shared" si="3"/>
        <v>-1.5740538626800721E-2</v>
      </c>
      <c r="O13" s="48">
        <f t="shared" si="3"/>
        <v>6.3186637570811027E-2</v>
      </c>
      <c r="P13" s="48">
        <f t="shared" si="3"/>
        <v>-5.0268171743653944E-2</v>
      </c>
      <c r="Q13" s="48">
        <f t="shared" si="3"/>
        <v>-0.12494620423725677</v>
      </c>
      <c r="R13" s="48">
        <f t="shared" si="3"/>
        <v>0.72494132974787551</v>
      </c>
      <c r="S13" s="50">
        <f t="shared" si="3"/>
        <v>0.66309624572386494</v>
      </c>
    </row>
    <row r="14" spans="1:19" ht="15.6" customHeight="1" thickBot="1" x14ac:dyDescent="0.25">
      <c r="A14" s="18" t="s">
        <v>26</v>
      </c>
      <c r="B14" s="15" t="s">
        <v>25</v>
      </c>
      <c r="C14" s="59">
        <f>IF(C8=0,0%,((C10-C8)/C8))*100</f>
        <v>3.1939877876937528</v>
      </c>
      <c r="D14" s="49">
        <f t="shared" ref="D14:S14" si="4">IF(D8=0,0%,((D10-D8)/D8))*100</f>
        <v>0.9205523313988393</v>
      </c>
      <c r="E14" s="51">
        <f t="shared" si="4"/>
        <v>6.4222790565501562</v>
      </c>
      <c r="F14" s="59">
        <f t="shared" si="4"/>
        <v>2.9605263157894735</v>
      </c>
      <c r="G14" s="49">
        <f t="shared" si="4"/>
        <v>12.658227848101266</v>
      </c>
      <c r="H14" s="49">
        <f t="shared" si="4"/>
        <v>-0.84459459459459463</v>
      </c>
      <c r="I14" s="49">
        <f t="shared" si="4"/>
        <v>4.4629898403483308</v>
      </c>
      <c r="J14" s="49">
        <f t="shared" si="4"/>
        <v>-2.0689655172413794</v>
      </c>
      <c r="K14" s="49">
        <f t="shared" si="4"/>
        <v>-0.49019607843137253</v>
      </c>
      <c r="L14" s="49">
        <f t="shared" si="4"/>
        <v>7.9545454545454541</v>
      </c>
      <c r="M14" s="49">
        <f t="shared" si="4"/>
        <v>14.285714285714285</v>
      </c>
      <c r="N14" s="49">
        <f t="shared" si="4"/>
        <v>-8.3333333333333321</v>
      </c>
      <c r="O14" s="49">
        <f t="shared" si="4"/>
        <v>42.857142857142854</v>
      </c>
      <c r="P14" s="49">
        <f t="shared" si="4"/>
        <v>-0.93457943925233633</v>
      </c>
      <c r="Q14" s="49">
        <f t="shared" si="4"/>
        <v>-14.516129032258066</v>
      </c>
      <c r="R14" s="49">
        <f t="shared" si="4"/>
        <v>35.532994923857871</v>
      </c>
      <c r="S14" s="51">
        <f t="shared" si="4"/>
        <v>42.567567567567565</v>
      </c>
    </row>
    <row r="15" spans="1:19" ht="21" customHeight="1" thickBot="1" x14ac:dyDescent="0.25">
      <c r="A15" s="288" t="s">
        <v>27</v>
      </c>
      <c r="B15" s="289"/>
      <c r="C15" s="289"/>
      <c r="D15" s="289"/>
      <c r="E15" s="295"/>
      <c r="F15" s="295"/>
      <c r="G15" s="295"/>
      <c r="H15" s="295"/>
      <c r="I15" s="295"/>
      <c r="J15" s="295"/>
      <c r="K15" s="295"/>
      <c r="L15" s="295"/>
      <c r="M15" s="295"/>
      <c r="N15" s="295"/>
      <c r="O15" s="295"/>
      <c r="P15" s="295"/>
      <c r="Q15" s="295"/>
      <c r="R15" s="295"/>
      <c r="S15" s="296"/>
    </row>
    <row r="16" spans="1:19" ht="15.6" customHeight="1" x14ac:dyDescent="0.2">
      <c r="A16" s="322" t="s">
        <v>31</v>
      </c>
      <c r="B16" s="36" t="s">
        <v>29</v>
      </c>
      <c r="C16" s="104">
        <v>1755</v>
      </c>
      <c r="D16" s="99">
        <v>924</v>
      </c>
      <c r="E16" s="100">
        <v>831</v>
      </c>
      <c r="F16" s="101">
        <v>52</v>
      </c>
      <c r="G16" s="102">
        <v>52</v>
      </c>
      <c r="H16" s="102">
        <v>678</v>
      </c>
      <c r="I16" s="102">
        <v>589</v>
      </c>
      <c r="J16" s="102">
        <v>23</v>
      </c>
      <c r="K16" s="102">
        <v>31</v>
      </c>
      <c r="L16" s="102">
        <v>21</v>
      </c>
      <c r="M16" s="102">
        <v>23</v>
      </c>
      <c r="N16" s="102">
        <v>1</v>
      </c>
      <c r="O16" s="102">
        <v>7</v>
      </c>
      <c r="P16" s="102">
        <v>15</v>
      </c>
      <c r="Q16" s="102">
        <v>13</v>
      </c>
      <c r="R16" s="102">
        <v>134</v>
      </c>
      <c r="S16" s="103">
        <v>116</v>
      </c>
    </row>
    <row r="17" spans="1:19" ht="15.6" customHeight="1" thickBot="1" x14ac:dyDescent="0.25">
      <c r="A17" s="323"/>
      <c r="B17" s="15" t="s">
        <v>17</v>
      </c>
      <c r="C17" s="52">
        <v>100</v>
      </c>
      <c r="D17" s="53">
        <f t="shared" ref="D17:S17" si="5">IF($C16=0,0%,(D16/$C16*100))</f>
        <v>52.649572649572654</v>
      </c>
      <c r="E17" s="54">
        <f t="shared" si="5"/>
        <v>47.350427350427346</v>
      </c>
      <c r="F17" s="52">
        <f t="shared" si="5"/>
        <v>2.9629629629629632</v>
      </c>
      <c r="G17" s="53">
        <f t="shared" si="5"/>
        <v>2.9629629629629632</v>
      </c>
      <c r="H17" s="53">
        <f t="shared" si="5"/>
        <v>38.632478632478637</v>
      </c>
      <c r="I17" s="53">
        <f t="shared" si="5"/>
        <v>33.561253561253565</v>
      </c>
      <c r="J17" s="53">
        <f t="shared" si="5"/>
        <v>1.3105413105413106</v>
      </c>
      <c r="K17" s="53">
        <f t="shared" si="5"/>
        <v>1.7663817663817662</v>
      </c>
      <c r="L17" s="53">
        <f t="shared" si="5"/>
        <v>1.1965811965811968</v>
      </c>
      <c r="M17" s="53">
        <f t="shared" si="5"/>
        <v>1.3105413105413106</v>
      </c>
      <c r="N17" s="53">
        <f t="shared" si="5"/>
        <v>5.6980056980056974E-2</v>
      </c>
      <c r="O17" s="53">
        <f t="shared" si="5"/>
        <v>0.39886039886039887</v>
      </c>
      <c r="P17" s="53">
        <f t="shared" si="5"/>
        <v>0.85470085470085477</v>
      </c>
      <c r="Q17" s="53">
        <f t="shared" si="5"/>
        <v>0.74074074074074081</v>
      </c>
      <c r="R17" s="53">
        <f t="shared" si="5"/>
        <v>7.6353276353276351</v>
      </c>
      <c r="S17" s="54">
        <f t="shared" si="5"/>
        <v>6.6096866096866105</v>
      </c>
    </row>
    <row r="18" spans="1:19" ht="24" customHeight="1" thickBot="1" x14ac:dyDescent="0.25">
      <c r="A18" s="288" t="s">
        <v>32</v>
      </c>
      <c r="B18" s="289"/>
      <c r="C18" s="289"/>
      <c r="D18" s="289"/>
      <c r="E18" s="289"/>
      <c r="F18" s="289"/>
      <c r="G18" s="289"/>
      <c r="H18" s="289"/>
      <c r="I18" s="289"/>
      <c r="J18" s="289"/>
      <c r="K18" s="289"/>
      <c r="L18" s="289"/>
      <c r="M18" s="289"/>
      <c r="N18" s="289"/>
      <c r="O18" s="289"/>
      <c r="P18" s="289"/>
      <c r="Q18" s="289"/>
      <c r="R18" s="289"/>
      <c r="S18" s="305"/>
    </row>
    <row r="19" spans="1:19" ht="15.6" customHeight="1" x14ac:dyDescent="0.2">
      <c r="A19" s="297" t="s">
        <v>33</v>
      </c>
      <c r="B19" s="36" t="s">
        <v>29</v>
      </c>
      <c r="C19" s="104"/>
      <c r="D19" s="99"/>
      <c r="E19" s="100"/>
      <c r="F19" s="101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3"/>
    </row>
    <row r="20" spans="1:19" ht="15.6" customHeight="1" x14ac:dyDescent="0.2">
      <c r="A20" s="287"/>
      <c r="B20" s="14" t="s">
        <v>17</v>
      </c>
      <c r="C20" s="52">
        <v>100</v>
      </c>
      <c r="D20" s="53">
        <f t="shared" ref="D20:S20" si="6">IF($C19=0,0%,(D19/$C19*100))</f>
        <v>0</v>
      </c>
      <c r="E20" s="54">
        <f t="shared" si="6"/>
        <v>0</v>
      </c>
      <c r="F20" s="52">
        <f t="shared" si="6"/>
        <v>0</v>
      </c>
      <c r="G20" s="53">
        <f t="shared" si="6"/>
        <v>0</v>
      </c>
      <c r="H20" s="53">
        <f t="shared" si="6"/>
        <v>0</v>
      </c>
      <c r="I20" s="53">
        <f t="shared" si="6"/>
        <v>0</v>
      </c>
      <c r="J20" s="53">
        <f t="shared" si="6"/>
        <v>0</v>
      </c>
      <c r="K20" s="53">
        <f t="shared" si="6"/>
        <v>0</v>
      </c>
      <c r="L20" s="53">
        <f t="shared" si="6"/>
        <v>0</v>
      </c>
      <c r="M20" s="53">
        <f t="shared" si="6"/>
        <v>0</v>
      </c>
      <c r="N20" s="53">
        <f t="shared" si="6"/>
        <v>0</v>
      </c>
      <c r="O20" s="53">
        <f t="shared" si="6"/>
        <v>0</v>
      </c>
      <c r="P20" s="53">
        <f t="shared" si="6"/>
        <v>0</v>
      </c>
      <c r="Q20" s="53">
        <f t="shared" si="6"/>
        <v>0</v>
      </c>
      <c r="R20" s="53">
        <f t="shared" si="6"/>
        <v>0</v>
      </c>
      <c r="S20" s="54">
        <f t="shared" si="6"/>
        <v>0</v>
      </c>
    </row>
    <row r="21" spans="1:19" ht="15.6" customHeight="1" x14ac:dyDescent="0.2">
      <c r="A21" s="287" t="s">
        <v>34</v>
      </c>
      <c r="B21" s="14" t="s">
        <v>29</v>
      </c>
      <c r="C21" s="105">
        <v>18</v>
      </c>
      <c r="D21" s="106">
        <v>13</v>
      </c>
      <c r="E21" s="107">
        <v>5</v>
      </c>
      <c r="F21" s="108"/>
      <c r="G21" s="109"/>
      <c r="H21" s="109">
        <v>11</v>
      </c>
      <c r="I21" s="109">
        <v>4</v>
      </c>
      <c r="J21" s="109">
        <v>2</v>
      </c>
      <c r="K21" s="109">
        <v>1</v>
      </c>
      <c r="L21" s="109"/>
      <c r="M21" s="109"/>
      <c r="N21" s="109"/>
      <c r="O21" s="109"/>
      <c r="P21" s="109"/>
      <c r="Q21" s="109"/>
      <c r="R21" s="109"/>
      <c r="S21" s="110"/>
    </row>
    <row r="22" spans="1:19" ht="15.6" customHeight="1" x14ac:dyDescent="0.2">
      <c r="A22" s="287"/>
      <c r="B22" s="14" t="s">
        <v>17</v>
      </c>
      <c r="C22" s="52">
        <v>100</v>
      </c>
      <c r="D22" s="53">
        <f t="shared" ref="D22:S22" si="7">IF($C21=0,0%,(D21/$C21*100))</f>
        <v>72.222222222222214</v>
      </c>
      <c r="E22" s="54">
        <f t="shared" si="7"/>
        <v>27.777777777777779</v>
      </c>
      <c r="F22" s="52">
        <f t="shared" si="7"/>
        <v>0</v>
      </c>
      <c r="G22" s="53">
        <f t="shared" si="7"/>
        <v>0</v>
      </c>
      <c r="H22" s="53">
        <f t="shared" si="7"/>
        <v>61.111111111111114</v>
      </c>
      <c r="I22" s="53">
        <f t="shared" si="7"/>
        <v>22.222222222222221</v>
      </c>
      <c r="J22" s="53">
        <f t="shared" si="7"/>
        <v>11.111111111111111</v>
      </c>
      <c r="K22" s="53">
        <f t="shared" si="7"/>
        <v>5.5555555555555554</v>
      </c>
      <c r="L22" s="53">
        <f t="shared" si="7"/>
        <v>0</v>
      </c>
      <c r="M22" s="53">
        <f t="shared" si="7"/>
        <v>0</v>
      </c>
      <c r="N22" s="53">
        <f t="shared" si="7"/>
        <v>0</v>
      </c>
      <c r="O22" s="53">
        <f t="shared" si="7"/>
        <v>0</v>
      </c>
      <c r="P22" s="53">
        <f t="shared" si="7"/>
        <v>0</v>
      </c>
      <c r="Q22" s="53">
        <f t="shared" si="7"/>
        <v>0</v>
      </c>
      <c r="R22" s="53">
        <f t="shared" si="7"/>
        <v>0</v>
      </c>
      <c r="S22" s="54">
        <f t="shared" si="7"/>
        <v>0</v>
      </c>
    </row>
    <row r="23" spans="1:19" ht="15.6" customHeight="1" x14ac:dyDescent="0.2">
      <c r="A23" s="287" t="s">
        <v>35</v>
      </c>
      <c r="B23" s="14" t="s">
        <v>29</v>
      </c>
      <c r="C23" s="105">
        <v>363</v>
      </c>
      <c r="D23" s="106">
        <v>211</v>
      </c>
      <c r="E23" s="107">
        <v>152</v>
      </c>
      <c r="F23" s="108">
        <v>10</v>
      </c>
      <c r="G23" s="109">
        <v>6</v>
      </c>
      <c r="H23" s="109">
        <v>172</v>
      </c>
      <c r="I23" s="109">
        <v>120</v>
      </c>
      <c r="J23" s="109">
        <v>5</v>
      </c>
      <c r="K23" s="109">
        <v>2</v>
      </c>
      <c r="L23" s="109">
        <v>3</v>
      </c>
      <c r="M23" s="109"/>
      <c r="N23" s="109">
        <v>1</v>
      </c>
      <c r="O23" s="109"/>
      <c r="P23" s="109">
        <v>5</v>
      </c>
      <c r="Q23" s="109">
        <v>3</v>
      </c>
      <c r="R23" s="109">
        <v>15</v>
      </c>
      <c r="S23" s="110">
        <v>21</v>
      </c>
    </row>
    <row r="24" spans="1:19" ht="15.6" customHeight="1" x14ac:dyDescent="0.2">
      <c r="A24" s="287"/>
      <c r="B24" s="14" t="s">
        <v>17</v>
      </c>
      <c r="C24" s="52">
        <v>100</v>
      </c>
      <c r="D24" s="53">
        <f t="shared" ref="D24:S24" si="8">IF($C23=0,0%,(D23/$C23*100))</f>
        <v>58.126721763085399</v>
      </c>
      <c r="E24" s="54">
        <f t="shared" si="8"/>
        <v>41.873278236914601</v>
      </c>
      <c r="F24" s="52">
        <f t="shared" si="8"/>
        <v>2.7548209366391188</v>
      </c>
      <c r="G24" s="53">
        <f t="shared" si="8"/>
        <v>1.6528925619834711</v>
      </c>
      <c r="H24" s="53">
        <f t="shared" si="8"/>
        <v>47.382920110192842</v>
      </c>
      <c r="I24" s="53">
        <f t="shared" si="8"/>
        <v>33.057851239669425</v>
      </c>
      <c r="J24" s="53">
        <f t="shared" si="8"/>
        <v>1.3774104683195594</v>
      </c>
      <c r="K24" s="53">
        <f t="shared" si="8"/>
        <v>0.55096418732782371</v>
      </c>
      <c r="L24" s="53">
        <f t="shared" si="8"/>
        <v>0.82644628099173556</v>
      </c>
      <c r="M24" s="53">
        <f t="shared" si="8"/>
        <v>0</v>
      </c>
      <c r="N24" s="53">
        <f t="shared" si="8"/>
        <v>0.27548209366391185</v>
      </c>
      <c r="O24" s="53">
        <f t="shared" si="8"/>
        <v>0</v>
      </c>
      <c r="P24" s="53">
        <f t="shared" si="8"/>
        <v>1.3774104683195594</v>
      </c>
      <c r="Q24" s="53">
        <f t="shared" si="8"/>
        <v>0.82644628099173556</v>
      </c>
      <c r="R24" s="53">
        <f t="shared" si="8"/>
        <v>4.1322314049586781</v>
      </c>
      <c r="S24" s="54">
        <f t="shared" si="8"/>
        <v>5.785123966942149</v>
      </c>
    </row>
    <row r="25" spans="1:19" ht="15.6" customHeight="1" x14ac:dyDescent="0.2">
      <c r="A25" s="287" t="s">
        <v>36</v>
      </c>
      <c r="B25" s="14" t="s">
        <v>29</v>
      </c>
      <c r="C25" s="105">
        <v>319</v>
      </c>
      <c r="D25" s="106">
        <v>201</v>
      </c>
      <c r="E25" s="107">
        <v>118</v>
      </c>
      <c r="F25" s="108">
        <v>13</v>
      </c>
      <c r="G25" s="109">
        <v>4</v>
      </c>
      <c r="H25" s="109">
        <v>174</v>
      </c>
      <c r="I25" s="109">
        <v>96</v>
      </c>
      <c r="J25" s="109">
        <v>7</v>
      </c>
      <c r="K25" s="109">
        <v>12</v>
      </c>
      <c r="L25" s="109">
        <v>3</v>
      </c>
      <c r="M25" s="109">
        <v>1</v>
      </c>
      <c r="N25" s="109"/>
      <c r="O25" s="109"/>
      <c r="P25" s="109">
        <v>3</v>
      </c>
      <c r="Q25" s="109">
        <v>2</v>
      </c>
      <c r="R25" s="109">
        <v>1</v>
      </c>
      <c r="S25" s="110">
        <v>3</v>
      </c>
    </row>
    <row r="26" spans="1:19" ht="15.6" customHeight="1" x14ac:dyDescent="0.2">
      <c r="A26" s="287"/>
      <c r="B26" s="14" t="s">
        <v>17</v>
      </c>
      <c r="C26" s="52">
        <v>100</v>
      </c>
      <c r="D26" s="53">
        <f t="shared" ref="D26:S26" si="9">IF($C25=0,0%,(D25/$C25*100))</f>
        <v>63.009404388714728</v>
      </c>
      <c r="E26" s="54">
        <f t="shared" si="9"/>
        <v>36.990595611285265</v>
      </c>
      <c r="F26" s="52">
        <f t="shared" si="9"/>
        <v>4.0752351097178678</v>
      </c>
      <c r="G26" s="53">
        <f t="shared" si="9"/>
        <v>1.2539184952978055</v>
      </c>
      <c r="H26" s="53">
        <f t="shared" si="9"/>
        <v>54.54545454545454</v>
      </c>
      <c r="I26" s="53">
        <f t="shared" si="9"/>
        <v>30.094043887147336</v>
      </c>
      <c r="J26" s="53">
        <f t="shared" si="9"/>
        <v>2.1943573667711598</v>
      </c>
      <c r="K26" s="53">
        <f t="shared" si="9"/>
        <v>3.761755485893417</v>
      </c>
      <c r="L26" s="53">
        <f t="shared" si="9"/>
        <v>0.94043887147335425</v>
      </c>
      <c r="M26" s="53">
        <f t="shared" si="9"/>
        <v>0.31347962382445138</v>
      </c>
      <c r="N26" s="53">
        <f t="shared" si="9"/>
        <v>0</v>
      </c>
      <c r="O26" s="53">
        <f t="shared" si="9"/>
        <v>0</v>
      </c>
      <c r="P26" s="53">
        <f t="shared" si="9"/>
        <v>0.94043887147335425</v>
      </c>
      <c r="Q26" s="53">
        <f t="shared" si="9"/>
        <v>0.62695924764890276</v>
      </c>
      <c r="R26" s="53">
        <f t="shared" si="9"/>
        <v>0.31347962382445138</v>
      </c>
      <c r="S26" s="54">
        <f t="shared" si="9"/>
        <v>0.94043887147335425</v>
      </c>
    </row>
    <row r="27" spans="1:19" ht="15.6" customHeight="1" x14ac:dyDescent="0.2">
      <c r="A27" s="287" t="s">
        <v>37</v>
      </c>
      <c r="B27" s="14" t="s">
        <v>29</v>
      </c>
      <c r="C27" s="105">
        <v>646</v>
      </c>
      <c r="D27" s="106">
        <v>379</v>
      </c>
      <c r="E27" s="107">
        <v>267</v>
      </c>
      <c r="F27" s="108">
        <v>15</v>
      </c>
      <c r="G27" s="109">
        <v>8</v>
      </c>
      <c r="H27" s="109">
        <v>297</v>
      </c>
      <c r="I27" s="109">
        <v>196</v>
      </c>
      <c r="J27" s="109">
        <v>10</v>
      </c>
      <c r="K27" s="109">
        <v>15</v>
      </c>
      <c r="L27" s="109">
        <v>7</v>
      </c>
      <c r="M27" s="109">
        <v>7</v>
      </c>
      <c r="N27" s="109">
        <v>2</v>
      </c>
      <c r="O27" s="109"/>
      <c r="P27" s="109">
        <v>8</v>
      </c>
      <c r="Q27" s="109">
        <v>15</v>
      </c>
      <c r="R27" s="109">
        <v>40</v>
      </c>
      <c r="S27" s="110">
        <v>26</v>
      </c>
    </row>
    <row r="28" spans="1:19" ht="15.6" customHeight="1" x14ac:dyDescent="0.2">
      <c r="A28" s="287"/>
      <c r="B28" s="14" t="s">
        <v>17</v>
      </c>
      <c r="C28" s="52">
        <v>100</v>
      </c>
      <c r="D28" s="53">
        <f t="shared" ref="D28:S28" si="10">IF($C27=0,0%,(D27/$C27*100))</f>
        <v>58.668730650154799</v>
      </c>
      <c r="E28" s="54">
        <f t="shared" si="10"/>
        <v>41.331269349845201</v>
      </c>
      <c r="F28" s="52">
        <f t="shared" si="10"/>
        <v>2.321981424148607</v>
      </c>
      <c r="G28" s="53">
        <f t="shared" si="10"/>
        <v>1.2383900928792571</v>
      </c>
      <c r="H28" s="53">
        <f t="shared" si="10"/>
        <v>45.975232198142415</v>
      </c>
      <c r="I28" s="53">
        <f t="shared" si="10"/>
        <v>30.340557275541798</v>
      </c>
      <c r="J28" s="53">
        <f t="shared" si="10"/>
        <v>1.5479876160990713</v>
      </c>
      <c r="K28" s="53">
        <f t="shared" si="10"/>
        <v>2.321981424148607</v>
      </c>
      <c r="L28" s="53">
        <f t="shared" si="10"/>
        <v>1.0835913312693499</v>
      </c>
      <c r="M28" s="53">
        <f t="shared" si="10"/>
        <v>1.0835913312693499</v>
      </c>
      <c r="N28" s="53">
        <f t="shared" si="10"/>
        <v>0.30959752321981426</v>
      </c>
      <c r="O28" s="53">
        <f t="shared" si="10"/>
        <v>0</v>
      </c>
      <c r="P28" s="53">
        <f t="shared" si="10"/>
        <v>1.2383900928792571</v>
      </c>
      <c r="Q28" s="53">
        <f t="shared" si="10"/>
        <v>2.321981424148607</v>
      </c>
      <c r="R28" s="53">
        <f t="shared" si="10"/>
        <v>6.1919504643962853</v>
      </c>
      <c r="S28" s="54">
        <f t="shared" si="10"/>
        <v>4.0247678018575854</v>
      </c>
    </row>
    <row r="29" spans="1:19" ht="15.6" customHeight="1" x14ac:dyDescent="0.2">
      <c r="A29" s="290" t="s">
        <v>38</v>
      </c>
      <c r="B29" s="14" t="s">
        <v>29</v>
      </c>
      <c r="C29" s="105">
        <f t="shared" ref="C29:S29" si="11">(C19+C21+C23+C25+C27)</f>
        <v>1346</v>
      </c>
      <c r="D29" s="106">
        <f t="shared" si="11"/>
        <v>804</v>
      </c>
      <c r="E29" s="107">
        <f t="shared" si="11"/>
        <v>542</v>
      </c>
      <c r="F29" s="108">
        <f t="shared" si="11"/>
        <v>38</v>
      </c>
      <c r="G29" s="109">
        <f t="shared" si="11"/>
        <v>18</v>
      </c>
      <c r="H29" s="109">
        <f t="shared" si="11"/>
        <v>654</v>
      </c>
      <c r="I29" s="109">
        <f t="shared" si="11"/>
        <v>416</v>
      </c>
      <c r="J29" s="109">
        <f t="shared" si="11"/>
        <v>24</v>
      </c>
      <c r="K29" s="109">
        <f t="shared" si="11"/>
        <v>30</v>
      </c>
      <c r="L29" s="109">
        <f t="shared" si="11"/>
        <v>13</v>
      </c>
      <c r="M29" s="109">
        <f t="shared" si="11"/>
        <v>8</v>
      </c>
      <c r="N29" s="109">
        <f t="shared" si="11"/>
        <v>3</v>
      </c>
      <c r="O29" s="109">
        <f t="shared" si="11"/>
        <v>0</v>
      </c>
      <c r="P29" s="109">
        <f t="shared" si="11"/>
        <v>16</v>
      </c>
      <c r="Q29" s="109">
        <f t="shared" si="11"/>
        <v>20</v>
      </c>
      <c r="R29" s="109">
        <f t="shared" si="11"/>
        <v>56</v>
      </c>
      <c r="S29" s="110">
        <f t="shared" si="11"/>
        <v>50</v>
      </c>
    </row>
    <row r="30" spans="1:19" ht="15.6" customHeight="1" thickBot="1" x14ac:dyDescent="0.25">
      <c r="A30" s="291"/>
      <c r="B30" s="40" t="s">
        <v>17</v>
      </c>
      <c r="C30" s="78">
        <v>100</v>
      </c>
      <c r="D30" s="79">
        <f t="shared" ref="D30:S30" si="12">IF($C29=0,0%,(D29/$C29*100))</f>
        <v>59.73254086181278</v>
      </c>
      <c r="E30" s="80">
        <f t="shared" si="12"/>
        <v>40.26745913818722</v>
      </c>
      <c r="F30" s="78">
        <f t="shared" si="12"/>
        <v>2.823179791976226</v>
      </c>
      <c r="G30" s="79">
        <f t="shared" si="12"/>
        <v>1.3372956909361069</v>
      </c>
      <c r="H30" s="79">
        <f t="shared" si="12"/>
        <v>48.588410104011885</v>
      </c>
      <c r="I30" s="79">
        <f t="shared" si="12"/>
        <v>30.906389301634473</v>
      </c>
      <c r="J30" s="79">
        <f t="shared" si="12"/>
        <v>1.7830609212481425</v>
      </c>
      <c r="K30" s="79">
        <f t="shared" si="12"/>
        <v>2.2288261515601784</v>
      </c>
      <c r="L30" s="79">
        <f t="shared" si="12"/>
        <v>0.96582466567607728</v>
      </c>
      <c r="M30" s="79">
        <f t="shared" si="12"/>
        <v>0.59435364041604755</v>
      </c>
      <c r="N30" s="79">
        <f t="shared" si="12"/>
        <v>0.22288261515601782</v>
      </c>
      <c r="O30" s="79">
        <f t="shared" si="12"/>
        <v>0</v>
      </c>
      <c r="P30" s="79">
        <f t="shared" si="12"/>
        <v>1.1887072808320951</v>
      </c>
      <c r="Q30" s="79">
        <f t="shared" si="12"/>
        <v>1.4858841010401187</v>
      </c>
      <c r="R30" s="79">
        <f t="shared" si="12"/>
        <v>4.1604754829123323</v>
      </c>
      <c r="S30" s="80">
        <f t="shared" si="12"/>
        <v>3.7147102526002973</v>
      </c>
    </row>
    <row r="31" spans="1:19" ht="24" customHeight="1" thickTop="1" thickBot="1" x14ac:dyDescent="0.25">
      <c r="A31" s="292" t="s">
        <v>39</v>
      </c>
      <c r="B31" s="293"/>
      <c r="C31" s="293"/>
      <c r="D31" s="293"/>
      <c r="E31" s="293"/>
      <c r="F31" s="293"/>
      <c r="G31" s="293"/>
      <c r="H31" s="293"/>
      <c r="I31" s="293"/>
      <c r="J31" s="293"/>
      <c r="K31" s="293"/>
      <c r="L31" s="293"/>
      <c r="M31" s="293"/>
      <c r="N31" s="293"/>
      <c r="O31" s="293"/>
      <c r="P31" s="293"/>
      <c r="Q31" s="293"/>
      <c r="R31" s="293"/>
      <c r="S31" s="294"/>
    </row>
    <row r="32" spans="1:19" ht="15.6" customHeight="1" thickTop="1" x14ac:dyDescent="0.2">
      <c r="A32" s="298" t="s">
        <v>20</v>
      </c>
      <c r="B32" s="13" t="s">
        <v>21</v>
      </c>
      <c r="C32" s="105">
        <v>7745</v>
      </c>
      <c r="D32" s="106">
        <v>4530</v>
      </c>
      <c r="E32" s="107">
        <v>3215</v>
      </c>
      <c r="F32" s="108">
        <v>290</v>
      </c>
      <c r="G32" s="109">
        <v>227</v>
      </c>
      <c r="H32" s="109">
        <v>3749</v>
      </c>
      <c r="I32" s="109">
        <v>2504</v>
      </c>
      <c r="J32" s="109">
        <v>140</v>
      </c>
      <c r="K32" s="109">
        <v>198</v>
      </c>
      <c r="L32" s="109">
        <v>81</v>
      </c>
      <c r="M32" s="109">
        <v>95</v>
      </c>
      <c r="N32" s="109">
        <v>11</v>
      </c>
      <c r="O32" s="109">
        <v>13</v>
      </c>
      <c r="P32" s="109">
        <v>101</v>
      </c>
      <c r="Q32" s="109">
        <v>57</v>
      </c>
      <c r="R32" s="109">
        <v>158</v>
      </c>
      <c r="S32" s="110">
        <v>121</v>
      </c>
    </row>
    <row r="33" spans="1:19" ht="15.6" customHeight="1" x14ac:dyDescent="0.2">
      <c r="A33" s="290"/>
      <c r="B33" s="14" t="s">
        <v>25</v>
      </c>
      <c r="C33" s="52">
        <v>100</v>
      </c>
      <c r="D33" s="53">
        <f t="shared" ref="D33:S33" si="13">IF($C32=0,0%,(D32/$C32*100))</f>
        <v>58.489347966429946</v>
      </c>
      <c r="E33" s="54">
        <f t="shared" si="13"/>
        <v>41.510652033570047</v>
      </c>
      <c r="F33" s="52">
        <f t="shared" si="13"/>
        <v>3.7443511943189156</v>
      </c>
      <c r="G33" s="53">
        <f t="shared" si="13"/>
        <v>2.9309231762427372</v>
      </c>
      <c r="H33" s="53">
        <f t="shared" si="13"/>
        <v>48.405422853453842</v>
      </c>
      <c r="I33" s="53">
        <f t="shared" si="13"/>
        <v>32.330535829567467</v>
      </c>
      <c r="J33" s="53">
        <f t="shared" si="13"/>
        <v>1.8076178179470628</v>
      </c>
      <c r="K33" s="53">
        <f t="shared" si="13"/>
        <v>2.5564880568108457</v>
      </c>
      <c r="L33" s="53">
        <f t="shared" si="13"/>
        <v>1.0458360232408006</v>
      </c>
      <c r="M33" s="53">
        <f t="shared" si="13"/>
        <v>1.2265978050355069</v>
      </c>
      <c r="N33" s="53">
        <f t="shared" si="13"/>
        <v>0.14202711426726922</v>
      </c>
      <c r="O33" s="53">
        <f t="shared" si="13"/>
        <v>0.16785022595222726</v>
      </c>
      <c r="P33" s="53">
        <f t="shared" si="13"/>
        <v>1.3040671400903809</v>
      </c>
      <c r="Q33" s="53">
        <f t="shared" si="13"/>
        <v>0.73595868302130407</v>
      </c>
      <c r="R33" s="53">
        <f t="shared" si="13"/>
        <v>2.040025823111685</v>
      </c>
      <c r="S33" s="54">
        <f t="shared" si="13"/>
        <v>1.5622982569399613</v>
      </c>
    </row>
    <row r="34" spans="1:19" ht="15.6" customHeight="1" x14ac:dyDescent="0.2">
      <c r="A34" s="290" t="s">
        <v>22</v>
      </c>
      <c r="B34" s="14" t="s">
        <v>21</v>
      </c>
      <c r="C34" s="105">
        <v>8080</v>
      </c>
      <c r="D34" s="106">
        <v>4620</v>
      </c>
      <c r="E34" s="107">
        <v>3460</v>
      </c>
      <c r="F34" s="108">
        <v>299</v>
      </c>
      <c r="G34" s="109">
        <v>257</v>
      </c>
      <c r="H34" s="109">
        <v>3763</v>
      </c>
      <c r="I34" s="109">
        <v>2653</v>
      </c>
      <c r="J34" s="109">
        <v>139</v>
      </c>
      <c r="K34" s="109">
        <v>198</v>
      </c>
      <c r="L34" s="109">
        <v>86</v>
      </c>
      <c r="M34" s="109">
        <v>107</v>
      </c>
      <c r="N34" s="109">
        <v>11</v>
      </c>
      <c r="O34" s="109">
        <v>20</v>
      </c>
      <c r="P34" s="109">
        <v>100</v>
      </c>
      <c r="Q34" s="109">
        <v>51</v>
      </c>
      <c r="R34" s="109">
        <v>222</v>
      </c>
      <c r="S34" s="110">
        <v>174</v>
      </c>
    </row>
    <row r="35" spans="1:19" ht="15.6" customHeight="1" x14ac:dyDescent="0.2">
      <c r="A35" s="290"/>
      <c r="B35" s="14" t="s">
        <v>17</v>
      </c>
      <c r="C35" s="52">
        <v>100</v>
      </c>
      <c r="D35" s="53">
        <f t="shared" ref="D35:S35" si="14">IF($C34=0,0%,(D34/$C34*100))</f>
        <v>57.178217821782177</v>
      </c>
      <c r="E35" s="54">
        <f t="shared" si="14"/>
        <v>42.821782178217823</v>
      </c>
      <c r="F35" s="52">
        <f t="shared" si="14"/>
        <v>3.7004950495049505</v>
      </c>
      <c r="G35" s="53">
        <f t="shared" si="14"/>
        <v>3.1806930693069306</v>
      </c>
      <c r="H35" s="53">
        <f t="shared" si="14"/>
        <v>46.571782178217823</v>
      </c>
      <c r="I35" s="53">
        <f t="shared" si="14"/>
        <v>32.834158415841586</v>
      </c>
      <c r="J35" s="53">
        <f t="shared" si="14"/>
        <v>1.7202970297029705</v>
      </c>
      <c r="K35" s="53">
        <f t="shared" si="14"/>
        <v>2.4504950495049505</v>
      </c>
      <c r="L35" s="53">
        <f t="shared" si="14"/>
        <v>1.0643564356435644</v>
      </c>
      <c r="M35" s="53">
        <f t="shared" si="14"/>
        <v>1.3242574257425743</v>
      </c>
      <c r="N35" s="53">
        <f t="shared" si="14"/>
        <v>0.13613861386138612</v>
      </c>
      <c r="O35" s="53">
        <f t="shared" si="14"/>
        <v>0.24752475247524752</v>
      </c>
      <c r="P35" s="53">
        <f t="shared" si="14"/>
        <v>1.2376237623762376</v>
      </c>
      <c r="Q35" s="53">
        <f t="shared" si="14"/>
        <v>0.63118811881188119</v>
      </c>
      <c r="R35" s="53">
        <f t="shared" si="14"/>
        <v>2.7475247524752477</v>
      </c>
      <c r="S35" s="54">
        <f t="shared" si="14"/>
        <v>2.1534653465346532</v>
      </c>
    </row>
    <row r="36" spans="1:19" ht="15.6" customHeight="1" x14ac:dyDescent="0.2">
      <c r="A36" s="47" t="s">
        <v>23</v>
      </c>
      <c r="B36" s="14" t="s">
        <v>21</v>
      </c>
      <c r="C36" s="55">
        <f>(C34-C32)</f>
        <v>335</v>
      </c>
      <c r="D36" s="56">
        <f t="shared" ref="D36:S36" si="15">(D34-D32)</f>
        <v>90</v>
      </c>
      <c r="E36" s="57">
        <f t="shared" si="15"/>
        <v>245</v>
      </c>
      <c r="F36" s="55">
        <f t="shared" si="15"/>
        <v>9</v>
      </c>
      <c r="G36" s="56">
        <f t="shared" si="15"/>
        <v>30</v>
      </c>
      <c r="H36" s="56">
        <f t="shared" si="15"/>
        <v>14</v>
      </c>
      <c r="I36" s="56">
        <f t="shared" si="15"/>
        <v>149</v>
      </c>
      <c r="J36" s="56">
        <f t="shared" si="15"/>
        <v>-1</v>
      </c>
      <c r="K36" s="56">
        <f t="shared" si="15"/>
        <v>0</v>
      </c>
      <c r="L36" s="56">
        <f t="shared" si="15"/>
        <v>5</v>
      </c>
      <c r="M36" s="56">
        <f t="shared" si="15"/>
        <v>12</v>
      </c>
      <c r="N36" s="56">
        <f t="shared" si="15"/>
        <v>0</v>
      </c>
      <c r="O36" s="56">
        <f t="shared" si="15"/>
        <v>7</v>
      </c>
      <c r="P36" s="56">
        <f t="shared" si="15"/>
        <v>-1</v>
      </c>
      <c r="Q36" s="56">
        <f t="shared" si="15"/>
        <v>-6</v>
      </c>
      <c r="R36" s="56">
        <f t="shared" si="15"/>
        <v>64</v>
      </c>
      <c r="S36" s="57">
        <f t="shared" si="15"/>
        <v>53</v>
      </c>
    </row>
    <row r="37" spans="1:19" ht="15.6" customHeight="1" x14ac:dyDescent="0.2">
      <c r="A37" s="47" t="s">
        <v>24</v>
      </c>
      <c r="B37" s="14" t="s">
        <v>25</v>
      </c>
      <c r="C37" s="58">
        <f>(C35-C33)</f>
        <v>0</v>
      </c>
      <c r="D37" s="48">
        <f t="shared" ref="D37:S37" si="16">(D35-D33)</f>
        <v>-1.3111301446477697</v>
      </c>
      <c r="E37" s="50">
        <f t="shared" si="16"/>
        <v>1.3111301446477768</v>
      </c>
      <c r="F37" s="58">
        <f t="shared" si="16"/>
        <v>-4.3856144813965159E-2</v>
      </c>
      <c r="G37" s="48">
        <f t="shared" si="16"/>
        <v>0.24976989306419339</v>
      </c>
      <c r="H37" s="48">
        <f t="shared" si="16"/>
        <v>-1.833640675236019</v>
      </c>
      <c r="I37" s="48">
        <f t="shared" si="16"/>
        <v>0.50362258627411904</v>
      </c>
      <c r="J37" s="48">
        <f t="shared" si="16"/>
        <v>-8.7320788244092284E-2</v>
      </c>
      <c r="K37" s="48">
        <f t="shared" si="16"/>
        <v>-0.10599300730589523</v>
      </c>
      <c r="L37" s="48">
        <f t="shared" si="16"/>
        <v>1.8520412402763808E-2</v>
      </c>
      <c r="M37" s="48">
        <f t="shared" si="16"/>
        <v>9.7659620707067463E-2</v>
      </c>
      <c r="N37" s="48">
        <f t="shared" si="16"/>
        <v>-5.8885004058830959E-3</v>
      </c>
      <c r="O37" s="48">
        <f t="shared" si="16"/>
        <v>7.9674526523020262E-2</v>
      </c>
      <c r="P37" s="48">
        <f t="shared" si="16"/>
        <v>-6.6443377714143326E-2</v>
      </c>
      <c r="Q37" s="48">
        <f t="shared" si="16"/>
        <v>-0.10477056420942288</v>
      </c>
      <c r="R37" s="48">
        <f t="shared" si="16"/>
        <v>0.70749892936356273</v>
      </c>
      <c r="S37" s="50">
        <f t="shared" si="16"/>
        <v>0.59116708959469189</v>
      </c>
    </row>
    <row r="38" spans="1:19" ht="15" customHeight="1" thickBot="1" x14ac:dyDescent="0.25">
      <c r="A38" s="18" t="s">
        <v>26</v>
      </c>
      <c r="B38" s="15" t="s">
        <v>25</v>
      </c>
      <c r="C38" s="59">
        <f>IF(C32=0,0%,((C34-C32)/C32))*100</f>
        <v>4.3253712072304706</v>
      </c>
      <c r="D38" s="49">
        <f t="shared" ref="D38:S38" si="17">IF(D32=0,0%,((D34-D32)/D32))*100</f>
        <v>1.9867549668874174</v>
      </c>
      <c r="E38" s="51">
        <f t="shared" si="17"/>
        <v>7.6205287713841372</v>
      </c>
      <c r="F38" s="59">
        <f t="shared" si="17"/>
        <v>3.103448275862069</v>
      </c>
      <c r="G38" s="49">
        <f t="shared" si="17"/>
        <v>13.215859030837004</v>
      </c>
      <c r="H38" s="49">
        <f t="shared" si="17"/>
        <v>0.37343291544411844</v>
      </c>
      <c r="I38" s="49">
        <f t="shared" si="17"/>
        <v>5.9504792332268375</v>
      </c>
      <c r="J38" s="49">
        <f t="shared" si="17"/>
        <v>-0.7142857142857143</v>
      </c>
      <c r="K38" s="49">
        <f t="shared" si="17"/>
        <v>0</v>
      </c>
      <c r="L38" s="49">
        <f t="shared" si="17"/>
        <v>6.1728395061728394</v>
      </c>
      <c r="M38" s="49">
        <f t="shared" si="17"/>
        <v>12.631578947368421</v>
      </c>
      <c r="N38" s="49">
        <f t="shared" si="17"/>
        <v>0</v>
      </c>
      <c r="O38" s="49">
        <f t="shared" si="17"/>
        <v>53.846153846153847</v>
      </c>
      <c r="P38" s="49">
        <f t="shared" si="17"/>
        <v>-0.99009900990099009</v>
      </c>
      <c r="Q38" s="49">
        <f t="shared" si="17"/>
        <v>-10.526315789473683</v>
      </c>
      <c r="R38" s="49">
        <f t="shared" si="17"/>
        <v>40.506329113924053</v>
      </c>
      <c r="S38" s="51">
        <f t="shared" si="17"/>
        <v>43.801652892561982</v>
      </c>
    </row>
    <row r="39" spans="1:19" ht="18.95" customHeight="1" thickBot="1" x14ac:dyDescent="0.25">
      <c r="A39" s="288" t="s">
        <v>27</v>
      </c>
      <c r="B39" s="289"/>
      <c r="C39" s="289"/>
      <c r="D39" s="289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17"/>
    </row>
    <row r="40" spans="1:19" ht="15.6" customHeight="1" x14ac:dyDescent="0.2">
      <c r="A40" s="299" t="s">
        <v>31</v>
      </c>
      <c r="B40" s="36" t="s">
        <v>29</v>
      </c>
      <c r="C40" s="104">
        <v>1031</v>
      </c>
      <c r="D40" s="99">
        <v>499</v>
      </c>
      <c r="E40" s="111">
        <v>532</v>
      </c>
      <c r="F40" s="101">
        <v>38</v>
      </c>
      <c r="G40" s="102">
        <v>42</v>
      </c>
      <c r="H40" s="102">
        <v>350</v>
      </c>
      <c r="I40" s="102">
        <v>360</v>
      </c>
      <c r="J40" s="102">
        <v>18</v>
      </c>
      <c r="K40" s="102">
        <v>27</v>
      </c>
      <c r="L40" s="102">
        <v>13</v>
      </c>
      <c r="M40" s="102">
        <v>18</v>
      </c>
      <c r="N40" s="102">
        <v>1</v>
      </c>
      <c r="O40" s="102">
        <v>7</v>
      </c>
      <c r="P40" s="102">
        <v>7</v>
      </c>
      <c r="Q40" s="102">
        <v>9</v>
      </c>
      <c r="R40" s="102">
        <v>72</v>
      </c>
      <c r="S40" s="103">
        <v>69</v>
      </c>
    </row>
    <row r="41" spans="1:19" ht="15.6" customHeight="1" thickBot="1" x14ac:dyDescent="0.25">
      <c r="A41" s="300"/>
      <c r="B41" s="15" t="s">
        <v>17</v>
      </c>
      <c r="C41" s="52">
        <v>100</v>
      </c>
      <c r="D41" s="53">
        <f t="shared" ref="D41:S41" si="18">IF($C40=0,0%,(D40/$C40*100))</f>
        <v>48.399612027158099</v>
      </c>
      <c r="E41" s="54">
        <f t="shared" si="18"/>
        <v>51.600387972841901</v>
      </c>
      <c r="F41" s="52">
        <f t="shared" si="18"/>
        <v>3.685741998060136</v>
      </c>
      <c r="G41" s="53">
        <f t="shared" si="18"/>
        <v>4.0737148399612026</v>
      </c>
      <c r="H41" s="53">
        <f t="shared" si="18"/>
        <v>33.947623666343354</v>
      </c>
      <c r="I41" s="53">
        <f t="shared" si="18"/>
        <v>34.917555771096026</v>
      </c>
      <c r="J41" s="53">
        <f t="shared" si="18"/>
        <v>1.7458777885548011</v>
      </c>
      <c r="K41" s="53">
        <f t="shared" si="18"/>
        <v>2.6188166828322017</v>
      </c>
      <c r="L41" s="53">
        <f t="shared" si="18"/>
        <v>1.2609117361784674</v>
      </c>
      <c r="M41" s="53">
        <f t="shared" si="18"/>
        <v>1.7458777885548011</v>
      </c>
      <c r="N41" s="53">
        <f t="shared" si="18"/>
        <v>9.6993210475266739E-2</v>
      </c>
      <c r="O41" s="53">
        <f t="shared" si="18"/>
        <v>0.67895247332686715</v>
      </c>
      <c r="P41" s="53">
        <f t="shared" si="18"/>
        <v>0.67895247332686715</v>
      </c>
      <c r="Q41" s="53">
        <f t="shared" si="18"/>
        <v>0.87293889427740057</v>
      </c>
      <c r="R41" s="53">
        <f t="shared" si="18"/>
        <v>6.9835111542192045</v>
      </c>
      <c r="S41" s="54">
        <f t="shared" si="18"/>
        <v>6.6925315227934048</v>
      </c>
    </row>
    <row r="42" spans="1:19" ht="20.100000000000001" customHeight="1" thickBot="1" x14ac:dyDescent="0.25">
      <c r="A42" s="304" t="s">
        <v>32</v>
      </c>
      <c r="B42" s="289"/>
      <c r="C42" s="289"/>
      <c r="D42" s="289"/>
      <c r="E42" s="289"/>
      <c r="F42" s="289"/>
      <c r="G42" s="289"/>
      <c r="H42" s="289"/>
      <c r="I42" s="289"/>
      <c r="J42" s="289"/>
      <c r="K42" s="289"/>
      <c r="L42" s="289"/>
      <c r="M42" s="289"/>
      <c r="N42" s="289"/>
      <c r="O42" s="289"/>
      <c r="P42" s="289"/>
      <c r="Q42" s="289"/>
      <c r="R42" s="289"/>
      <c r="S42" s="305"/>
    </row>
    <row r="43" spans="1:19" ht="15.6" customHeight="1" x14ac:dyDescent="0.2">
      <c r="A43" s="299" t="s">
        <v>33</v>
      </c>
      <c r="B43" s="36" t="s">
        <v>29</v>
      </c>
      <c r="C43" s="104"/>
      <c r="D43" s="99"/>
      <c r="E43" s="111"/>
      <c r="F43" s="101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3"/>
    </row>
    <row r="44" spans="1:19" ht="15.6" customHeight="1" x14ac:dyDescent="0.2">
      <c r="A44" s="298"/>
      <c r="B44" s="14" t="s">
        <v>17</v>
      </c>
      <c r="C44" s="52">
        <v>100</v>
      </c>
      <c r="D44" s="53">
        <f t="shared" ref="D44:S44" si="19">IF($C43=0,0%,(D43/$C43*100))</f>
        <v>0</v>
      </c>
      <c r="E44" s="54">
        <f t="shared" si="19"/>
        <v>0</v>
      </c>
      <c r="F44" s="52">
        <f t="shared" si="19"/>
        <v>0</v>
      </c>
      <c r="G44" s="53">
        <f t="shared" si="19"/>
        <v>0</v>
      </c>
      <c r="H44" s="53">
        <f t="shared" si="19"/>
        <v>0</v>
      </c>
      <c r="I44" s="53">
        <f t="shared" si="19"/>
        <v>0</v>
      </c>
      <c r="J44" s="53">
        <f t="shared" si="19"/>
        <v>0</v>
      </c>
      <c r="K44" s="53">
        <f t="shared" si="19"/>
        <v>0</v>
      </c>
      <c r="L44" s="53">
        <f t="shared" si="19"/>
        <v>0</v>
      </c>
      <c r="M44" s="53">
        <f t="shared" si="19"/>
        <v>0</v>
      </c>
      <c r="N44" s="53">
        <f t="shared" si="19"/>
        <v>0</v>
      </c>
      <c r="O44" s="53">
        <f t="shared" si="19"/>
        <v>0</v>
      </c>
      <c r="P44" s="53">
        <f t="shared" si="19"/>
        <v>0</v>
      </c>
      <c r="Q44" s="53">
        <f t="shared" si="19"/>
        <v>0</v>
      </c>
      <c r="R44" s="53">
        <f t="shared" si="19"/>
        <v>0</v>
      </c>
      <c r="S44" s="54">
        <f t="shared" si="19"/>
        <v>0</v>
      </c>
    </row>
    <row r="45" spans="1:19" ht="15.6" customHeight="1" x14ac:dyDescent="0.2">
      <c r="A45" s="308" t="s">
        <v>34</v>
      </c>
      <c r="B45" s="14" t="s">
        <v>29</v>
      </c>
      <c r="C45" s="105">
        <v>9</v>
      </c>
      <c r="D45" s="106">
        <v>6</v>
      </c>
      <c r="E45" s="107">
        <v>3</v>
      </c>
      <c r="F45" s="108"/>
      <c r="G45" s="109"/>
      <c r="H45" s="109">
        <v>5</v>
      </c>
      <c r="I45" s="109">
        <v>3</v>
      </c>
      <c r="J45" s="109">
        <v>1</v>
      </c>
      <c r="K45" s="109"/>
      <c r="L45" s="109"/>
      <c r="M45" s="109"/>
      <c r="N45" s="109"/>
      <c r="O45" s="109"/>
      <c r="P45" s="109"/>
      <c r="Q45" s="109"/>
      <c r="R45" s="109"/>
      <c r="S45" s="110"/>
    </row>
    <row r="46" spans="1:19" ht="15.6" customHeight="1" x14ac:dyDescent="0.2">
      <c r="A46" s="298"/>
      <c r="B46" s="14" t="s">
        <v>17</v>
      </c>
      <c r="C46" s="52">
        <v>100</v>
      </c>
      <c r="D46" s="53">
        <f t="shared" ref="D46:S46" si="20">IF($C45=0,0%,(D45/$C45*100))</f>
        <v>66.666666666666657</v>
      </c>
      <c r="E46" s="54">
        <f t="shared" si="20"/>
        <v>33.333333333333329</v>
      </c>
      <c r="F46" s="52">
        <f t="shared" si="20"/>
        <v>0</v>
      </c>
      <c r="G46" s="53">
        <f t="shared" si="20"/>
        <v>0</v>
      </c>
      <c r="H46" s="53">
        <f t="shared" si="20"/>
        <v>55.555555555555557</v>
      </c>
      <c r="I46" s="53">
        <f t="shared" si="20"/>
        <v>33.333333333333329</v>
      </c>
      <c r="J46" s="53">
        <f t="shared" si="20"/>
        <v>11.111111111111111</v>
      </c>
      <c r="K46" s="53">
        <f t="shared" si="20"/>
        <v>0</v>
      </c>
      <c r="L46" s="53">
        <f t="shared" si="20"/>
        <v>0</v>
      </c>
      <c r="M46" s="53">
        <f t="shared" si="20"/>
        <v>0</v>
      </c>
      <c r="N46" s="53">
        <f t="shared" si="20"/>
        <v>0</v>
      </c>
      <c r="O46" s="53">
        <f t="shared" si="20"/>
        <v>0</v>
      </c>
      <c r="P46" s="53">
        <f t="shared" si="20"/>
        <v>0</v>
      </c>
      <c r="Q46" s="53">
        <f t="shared" si="20"/>
        <v>0</v>
      </c>
      <c r="R46" s="53">
        <f t="shared" si="20"/>
        <v>0</v>
      </c>
      <c r="S46" s="54">
        <f t="shared" si="20"/>
        <v>0</v>
      </c>
    </row>
    <row r="47" spans="1:19" ht="15.6" customHeight="1" x14ac:dyDescent="0.2">
      <c r="A47" s="308" t="s">
        <v>35</v>
      </c>
      <c r="B47" s="14" t="s">
        <v>29</v>
      </c>
      <c r="C47" s="105">
        <v>160</v>
      </c>
      <c r="D47" s="106">
        <v>95</v>
      </c>
      <c r="E47" s="107">
        <v>65</v>
      </c>
      <c r="F47" s="108">
        <v>5</v>
      </c>
      <c r="G47" s="109">
        <v>4</v>
      </c>
      <c r="H47" s="109">
        <v>79</v>
      </c>
      <c r="I47" s="109">
        <v>50</v>
      </c>
      <c r="J47" s="109">
        <v>5</v>
      </c>
      <c r="K47" s="109">
        <v>2</v>
      </c>
      <c r="L47" s="109">
        <v>1</v>
      </c>
      <c r="M47" s="109"/>
      <c r="N47" s="109"/>
      <c r="O47" s="109"/>
      <c r="P47" s="109">
        <v>2</v>
      </c>
      <c r="Q47" s="109">
        <v>2</v>
      </c>
      <c r="R47" s="109">
        <v>3</v>
      </c>
      <c r="S47" s="110">
        <v>7</v>
      </c>
    </row>
    <row r="48" spans="1:19" ht="15.6" customHeight="1" x14ac:dyDescent="0.2">
      <c r="A48" s="298"/>
      <c r="B48" s="14" t="s">
        <v>17</v>
      </c>
      <c r="C48" s="52">
        <v>100</v>
      </c>
      <c r="D48" s="53">
        <f t="shared" ref="D48:S48" si="21">IF($C47=0,0%,(D47/$C47*100))</f>
        <v>59.375</v>
      </c>
      <c r="E48" s="54">
        <f t="shared" si="21"/>
        <v>40.625</v>
      </c>
      <c r="F48" s="52">
        <f t="shared" si="21"/>
        <v>3.125</v>
      </c>
      <c r="G48" s="53">
        <f t="shared" si="21"/>
        <v>2.5</v>
      </c>
      <c r="H48" s="53">
        <f t="shared" si="21"/>
        <v>49.375</v>
      </c>
      <c r="I48" s="53">
        <f t="shared" si="21"/>
        <v>31.25</v>
      </c>
      <c r="J48" s="53">
        <f t="shared" si="21"/>
        <v>3.125</v>
      </c>
      <c r="K48" s="53">
        <f t="shared" si="21"/>
        <v>1.25</v>
      </c>
      <c r="L48" s="53">
        <f t="shared" si="21"/>
        <v>0.625</v>
      </c>
      <c r="M48" s="53">
        <f t="shared" si="21"/>
        <v>0</v>
      </c>
      <c r="N48" s="53">
        <f t="shared" si="21"/>
        <v>0</v>
      </c>
      <c r="O48" s="53">
        <f t="shared" si="21"/>
        <v>0</v>
      </c>
      <c r="P48" s="53">
        <f t="shared" si="21"/>
        <v>1.25</v>
      </c>
      <c r="Q48" s="53">
        <f t="shared" si="21"/>
        <v>1.25</v>
      </c>
      <c r="R48" s="53">
        <f t="shared" si="21"/>
        <v>1.875</v>
      </c>
      <c r="S48" s="54">
        <f t="shared" si="21"/>
        <v>4.375</v>
      </c>
    </row>
    <row r="49" spans="1:19" ht="15.6" customHeight="1" x14ac:dyDescent="0.2">
      <c r="A49" s="306" t="s">
        <v>36</v>
      </c>
      <c r="B49" s="14" t="s">
        <v>29</v>
      </c>
      <c r="C49" s="105">
        <v>316</v>
      </c>
      <c r="D49" s="106">
        <v>199</v>
      </c>
      <c r="E49" s="107">
        <v>117</v>
      </c>
      <c r="F49" s="108">
        <v>12</v>
      </c>
      <c r="G49" s="109">
        <v>4</v>
      </c>
      <c r="H49" s="109">
        <v>173</v>
      </c>
      <c r="I49" s="109">
        <v>95</v>
      </c>
      <c r="J49" s="109">
        <v>7</v>
      </c>
      <c r="K49" s="109">
        <v>12</v>
      </c>
      <c r="L49" s="109">
        <v>3</v>
      </c>
      <c r="M49" s="109">
        <v>1</v>
      </c>
      <c r="N49" s="109"/>
      <c r="O49" s="109"/>
      <c r="P49" s="109">
        <v>3</v>
      </c>
      <c r="Q49" s="109">
        <v>2</v>
      </c>
      <c r="R49" s="109">
        <v>1</v>
      </c>
      <c r="S49" s="110">
        <v>3</v>
      </c>
    </row>
    <row r="50" spans="1:19" ht="15.6" customHeight="1" x14ac:dyDescent="0.2">
      <c r="A50" s="307"/>
      <c r="B50" s="14" t="s">
        <v>17</v>
      </c>
      <c r="C50" s="52">
        <v>100</v>
      </c>
      <c r="D50" s="53">
        <f t="shared" ref="D50:S50" si="22">IF($C49=0,0%,(D49/$C49*100))</f>
        <v>62.974683544303801</v>
      </c>
      <c r="E50" s="54">
        <f t="shared" si="22"/>
        <v>37.025316455696199</v>
      </c>
      <c r="F50" s="52">
        <f t="shared" si="22"/>
        <v>3.79746835443038</v>
      </c>
      <c r="G50" s="53">
        <f t="shared" si="22"/>
        <v>1.2658227848101267</v>
      </c>
      <c r="H50" s="53">
        <f t="shared" si="22"/>
        <v>54.74683544303798</v>
      </c>
      <c r="I50" s="53">
        <f t="shared" si="22"/>
        <v>30.063291139240505</v>
      </c>
      <c r="J50" s="53">
        <f t="shared" si="22"/>
        <v>2.2151898734177213</v>
      </c>
      <c r="K50" s="53">
        <f t="shared" si="22"/>
        <v>3.79746835443038</v>
      </c>
      <c r="L50" s="53">
        <f t="shared" si="22"/>
        <v>0.949367088607595</v>
      </c>
      <c r="M50" s="53">
        <f t="shared" si="22"/>
        <v>0.31645569620253167</v>
      </c>
      <c r="N50" s="53">
        <f t="shared" si="22"/>
        <v>0</v>
      </c>
      <c r="O50" s="53">
        <f t="shared" si="22"/>
        <v>0</v>
      </c>
      <c r="P50" s="53">
        <f t="shared" si="22"/>
        <v>0.949367088607595</v>
      </c>
      <c r="Q50" s="53">
        <f t="shared" si="22"/>
        <v>0.63291139240506333</v>
      </c>
      <c r="R50" s="53">
        <f t="shared" si="22"/>
        <v>0.31645569620253167</v>
      </c>
      <c r="S50" s="54">
        <f t="shared" si="22"/>
        <v>0.949367088607595</v>
      </c>
    </row>
    <row r="51" spans="1:19" ht="15.6" customHeight="1" x14ac:dyDescent="0.2">
      <c r="A51" s="306" t="s">
        <v>37</v>
      </c>
      <c r="B51" s="14" t="s">
        <v>29</v>
      </c>
      <c r="C51" s="105">
        <v>196</v>
      </c>
      <c r="D51" s="106">
        <v>97</v>
      </c>
      <c r="E51" s="107">
        <v>99</v>
      </c>
      <c r="F51" s="108">
        <v>8</v>
      </c>
      <c r="G51" s="109">
        <v>4</v>
      </c>
      <c r="H51" s="109">
        <v>70</v>
      </c>
      <c r="I51" s="109">
        <v>61</v>
      </c>
      <c r="J51" s="109">
        <v>6</v>
      </c>
      <c r="K51" s="109">
        <v>13</v>
      </c>
      <c r="L51" s="109">
        <v>4</v>
      </c>
      <c r="M51" s="109">
        <v>5</v>
      </c>
      <c r="N51" s="109">
        <v>2</v>
      </c>
      <c r="O51" s="109"/>
      <c r="P51" s="109">
        <v>3</v>
      </c>
      <c r="Q51" s="109">
        <v>10</v>
      </c>
      <c r="R51" s="109">
        <v>4</v>
      </c>
      <c r="S51" s="110">
        <v>6</v>
      </c>
    </row>
    <row r="52" spans="1:19" ht="15.6" customHeight="1" x14ac:dyDescent="0.2">
      <c r="A52" s="307"/>
      <c r="B52" s="14" t="s">
        <v>17</v>
      </c>
      <c r="C52" s="52">
        <v>100</v>
      </c>
      <c r="D52" s="53">
        <f t="shared" ref="D52:S52" si="23">IF($C51=0,0%,(D51/$C51*100))</f>
        <v>49.489795918367349</v>
      </c>
      <c r="E52" s="54">
        <f t="shared" si="23"/>
        <v>50.510204081632651</v>
      </c>
      <c r="F52" s="52">
        <f t="shared" si="23"/>
        <v>4.0816326530612246</v>
      </c>
      <c r="G52" s="53">
        <f t="shared" si="23"/>
        <v>2.0408163265306123</v>
      </c>
      <c r="H52" s="53">
        <f t="shared" si="23"/>
        <v>35.714285714285715</v>
      </c>
      <c r="I52" s="53">
        <f t="shared" si="23"/>
        <v>31.122448979591837</v>
      </c>
      <c r="J52" s="53">
        <f t="shared" si="23"/>
        <v>3.0612244897959182</v>
      </c>
      <c r="K52" s="53">
        <f t="shared" si="23"/>
        <v>6.6326530612244898</v>
      </c>
      <c r="L52" s="53">
        <f t="shared" si="23"/>
        <v>2.0408163265306123</v>
      </c>
      <c r="M52" s="53">
        <f t="shared" si="23"/>
        <v>2.5510204081632653</v>
      </c>
      <c r="N52" s="53">
        <f t="shared" si="23"/>
        <v>1.0204081632653061</v>
      </c>
      <c r="O52" s="53">
        <f t="shared" si="23"/>
        <v>0</v>
      </c>
      <c r="P52" s="53">
        <f t="shared" si="23"/>
        <v>1.5306122448979591</v>
      </c>
      <c r="Q52" s="53">
        <f t="shared" si="23"/>
        <v>5.1020408163265305</v>
      </c>
      <c r="R52" s="53">
        <f t="shared" si="23"/>
        <v>2.0408163265306123</v>
      </c>
      <c r="S52" s="54">
        <f t="shared" si="23"/>
        <v>3.0612244897959182</v>
      </c>
    </row>
    <row r="53" spans="1:19" ht="15.6" customHeight="1" x14ac:dyDescent="0.2">
      <c r="A53" s="308" t="s">
        <v>38</v>
      </c>
      <c r="B53" s="14" t="s">
        <v>29</v>
      </c>
      <c r="C53" s="34">
        <f t="shared" ref="C53:S53" si="24">(C43+C45+C47+C49+C51)</f>
        <v>681</v>
      </c>
      <c r="D53" s="112">
        <f t="shared" si="24"/>
        <v>397</v>
      </c>
      <c r="E53" s="113">
        <f t="shared" si="24"/>
        <v>284</v>
      </c>
      <c r="F53" s="114">
        <f t="shared" si="24"/>
        <v>25</v>
      </c>
      <c r="G53" s="112">
        <f t="shared" si="24"/>
        <v>12</v>
      </c>
      <c r="H53" s="112">
        <f t="shared" si="24"/>
        <v>327</v>
      </c>
      <c r="I53" s="112">
        <f t="shared" si="24"/>
        <v>209</v>
      </c>
      <c r="J53" s="112">
        <f t="shared" si="24"/>
        <v>19</v>
      </c>
      <c r="K53" s="112">
        <f t="shared" si="24"/>
        <v>27</v>
      </c>
      <c r="L53" s="112">
        <f t="shared" si="24"/>
        <v>8</v>
      </c>
      <c r="M53" s="112">
        <f t="shared" si="24"/>
        <v>6</v>
      </c>
      <c r="N53" s="112">
        <f t="shared" si="24"/>
        <v>2</v>
      </c>
      <c r="O53" s="112">
        <f t="shared" si="24"/>
        <v>0</v>
      </c>
      <c r="P53" s="112">
        <f t="shared" si="24"/>
        <v>8</v>
      </c>
      <c r="Q53" s="112">
        <f t="shared" si="24"/>
        <v>14</v>
      </c>
      <c r="R53" s="112">
        <f t="shared" si="24"/>
        <v>8</v>
      </c>
      <c r="S53" s="115">
        <f t="shared" si="24"/>
        <v>16</v>
      </c>
    </row>
    <row r="54" spans="1:19" ht="15.6" customHeight="1" thickBot="1" x14ac:dyDescent="0.25">
      <c r="A54" s="309"/>
      <c r="B54" s="40" t="s">
        <v>17</v>
      </c>
      <c r="C54" s="78">
        <v>100</v>
      </c>
      <c r="D54" s="79">
        <f t="shared" ref="D54:S54" si="25">IF($C53=0,0%,(D53/$C53*100))</f>
        <v>58.29662261380323</v>
      </c>
      <c r="E54" s="80">
        <f t="shared" si="25"/>
        <v>41.70337738619677</v>
      </c>
      <c r="F54" s="78">
        <f t="shared" si="25"/>
        <v>3.6710719530102791</v>
      </c>
      <c r="G54" s="79">
        <f t="shared" si="25"/>
        <v>1.7621145374449341</v>
      </c>
      <c r="H54" s="79">
        <f t="shared" si="25"/>
        <v>48.017621145374449</v>
      </c>
      <c r="I54" s="79">
        <f t="shared" si="25"/>
        <v>30.690161527165934</v>
      </c>
      <c r="J54" s="79">
        <f t="shared" si="25"/>
        <v>2.7900146842878124</v>
      </c>
      <c r="K54" s="79">
        <f t="shared" si="25"/>
        <v>3.9647577092511015</v>
      </c>
      <c r="L54" s="79">
        <f t="shared" si="25"/>
        <v>1.1747430249632893</v>
      </c>
      <c r="M54" s="79">
        <f t="shared" si="25"/>
        <v>0.88105726872246704</v>
      </c>
      <c r="N54" s="79">
        <f t="shared" si="25"/>
        <v>0.29368575624082233</v>
      </c>
      <c r="O54" s="79">
        <f t="shared" si="25"/>
        <v>0</v>
      </c>
      <c r="P54" s="79">
        <f t="shared" si="25"/>
        <v>1.1747430249632893</v>
      </c>
      <c r="Q54" s="79">
        <f t="shared" si="25"/>
        <v>2.0558002936857562</v>
      </c>
      <c r="R54" s="79">
        <f t="shared" si="25"/>
        <v>1.1747430249632893</v>
      </c>
      <c r="S54" s="80">
        <f t="shared" si="25"/>
        <v>2.3494860499265786</v>
      </c>
    </row>
    <row r="55" spans="1:19" ht="23.1" customHeight="1" thickTop="1" thickBot="1" x14ac:dyDescent="0.25">
      <c r="A55" s="292" t="s">
        <v>40</v>
      </c>
      <c r="B55" s="293"/>
      <c r="C55" s="293"/>
      <c r="D55" s="293"/>
      <c r="E55" s="293"/>
      <c r="F55" s="293"/>
      <c r="G55" s="293"/>
      <c r="H55" s="293"/>
      <c r="I55" s="293"/>
      <c r="J55" s="293"/>
      <c r="K55" s="293"/>
      <c r="L55" s="293"/>
      <c r="M55" s="293"/>
      <c r="N55" s="293"/>
      <c r="O55" s="293"/>
      <c r="P55" s="293"/>
      <c r="Q55" s="293"/>
      <c r="R55" s="293"/>
      <c r="S55" s="294"/>
    </row>
    <row r="56" spans="1:19" ht="15.6" customHeight="1" thickTop="1" x14ac:dyDescent="0.2">
      <c r="A56" s="298" t="s">
        <v>20</v>
      </c>
      <c r="B56" s="13" t="s">
        <v>21</v>
      </c>
      <c r="C56" s="105">
        <v>771</v>
      </c>
      <c r="D56" s="106">
        <v>467</v>
      </c>
      <c r="E56" s="107">
        <v>304</v>
      </c>
      <c r="F56" s="108">
        <v>14</v>
      </c>
      <c r="G56" s="109">
        <v>10</v>
      </c>
      <c r="H56" s="109">
        <v>395</v>
      </c>
      <c r="I56" s="109">
        <v>252</v>
      </c>
      <c r="J56" s="109">
        <v>5</v>
      </c>
      <c r="K56" s="109">
        <v>6</v>
      </c>
      <c r="L56" s="109">
        <v>7</v>
      </c>
      <c r="M56" s="109">
        <v>3</v>
      </c>
      <c r="N56" s="109">
        <v>1</v>
      </c>
      <c r="O56" s="109">
        <v>1</v>
      </c>
      <c r="P56" s="109">
        <v>6</v>
      </c>
      <c r="Q56" s="109">
        <v>5</v>
      </c>
      <c r="R56" s="109">
        <v>39</v>
      </c>
      <c r="S56" s="110">
        <v>27</v>
      </c>
    </row>
    <row r="57" spans="1:19" ht="15.6" customHeight="1" x14ac:dyDescent="0.2">
      <c r="A57" s="290"/>
      <c r="B57" s="14" t="s">
        <v>25</v>
      </c>
      <c r="C57" s="52">
        <v>100</v>
      </c>
      <c r="D57" s="53">
        <f t="shared" ref="D57:S57" si="26">IF($C56=0,0%,(D56/$C56*100))</f>
        <v>60.570687418936444</v>
      </c>
      <c r="E57" s="54">
        <f t="shared" si="26"/>
        <v>39.429312581063556</v>
      </c>
      <c r="F57" s="52">
        <f t="shared" si="26"/>
        <v>1.8158236057068744</v>
      </c>
      <c r="G57" s="53">
        <f t="shared" si="26"/>
        <v>1.2970168612191959</v>
      </c>
      <c r="H57" s="53">
        <f t="shared" si="26"/>
        <v>51.232166018158232</v>
      </c>
      <c r="I57" s="53">
        <f t="shared" si="26"/>
        <v>32.684824902723733</v>
      </c>
      <c r="J57" s="53">
        <f t="shared" si="26"/>
        <v>0.64850843060959795</v>
      </c>
      <c r="K57" s="53">
        <f t="shared" si="26"/>
        <v>0.77821011673151752</v>
      </c>
      <c r="L57" s="53">
        <f t="shared" si="26"/>
        <v>0.9079118028534372</v>
      </c>
      <c r="M57" s="53">
        <f t="shared" si="26"/>
        <v>0.38910505836575876</v>
      </c>
      <c r="N57" s="53">
        <f t="shared" si="26"/>
        <v>0.12970168612191957</v>
      </c>
      <c r="O57" s="53">
        <f t="shared" si="26"/>
        <v>0.12970168612191957</v>
      </c>
      <c r="P57" s="53">
        <f t="shared" si="26"/>
        <v>0.77821011673151752</v>
      </c>
      <c r="Q57" s="53">
        <f t="shared" si="26"/>
        <v>0.64850843060959795</v>
      </c>
      <c r="R57" s="53">
        <f t="shared" si="26"/>
        <v>5.0583657587548636</v>
      </c>
      <c r="S57" s="54">
        <f t="shared" si="26"/>
        <v>3.5019455252918288</v>
      </c>
    </row>
    <row r="58" spans="1:19" ht="15.6" customHeight="1" x14ac:dyDescent="0.2">
      <c r="A58" s="290" t="s">
        <v>22</v>
      </c>
      <c r="B58" s="14" t="s">
        <v>21</v>
      </c>
      <c r="C58" s="171">
        <v>708</v>
      </c>
      <c r="D58" s="172">
        <v>423</v>
      </c>
      <c r="E58" s="173">
        <v>285</v>
      </c>
      <c r="F58" s="114">
        <v>14</v>
      </c>
      <c r="G58" s="112">
        <v>10</v>
      </c>
      <c r="H58" s="112">
        <v>346</v>
      </c>
      <c r="I58" s="112">
        <v>226</v>
      </c>
      <c r="J58" s="112">
        <v>3</v>
      </c>
      <c r="K58" s="112">
        <v>5</v>
      </c>
      <c r="L58" s="112">
        <v>9</v>
      </c>
      <c r="M58" s="112">
        <v>5</v>
      </c>
      <c r="N58" s="112"/>
      <c r="O58" s="112"/>
      <c r="P58" s="112">
        <v>6</v>
      </c>
      <c r="Q58" s="112">
        <v>2</v>
      </c>
      <c r="R58" s="112">
        <v>45</v>
      </c>
      <c r="S58" s="115">
        <v>37</v>
      </c>
    </row>
    <row r="59" spans="1:19" ht="15.6" customHeight="1" x14ac:dyDescent="0.2">
      <c r="A59" s="290"/>
      <c r="B59" s="14" t="s">
        <v>17</v>
      </c>
      <c r="C59" s="52">
        <v>100</v>
      </c>
      <c r="D59" s="53">
        <f t="shared" ref="D59:S59" si="27">IF($C58=0,0%,(D58/$C58*100))</f>
        <v>59.745762711864401</v>
      </c>
      <c r="E59" s="54">
        <f t="shared" si="27"/>
        <v>40.254237288135592</v>
      </c>
      <c r="F59" s="52">
        <f t="shared" si="27"/>
        <v>1.977401129943503</v>
      </c>
      <c r="G59" s="53">
        <f t="shared" si="27"/>
        <v>1.4124293785310735</v>
      </c>
      <c r="H59" s="53">
        <f t="shared" si="27"/>
        <v>48.870056497175142</v>
      </c>
      <c r="I59" s="53">
        <f t="shared" si="27"/>
        <v>31.92090395480226</v>
      </c>
      <c r="J59" s="53">
        <f t="shared" si="27"/>
        <v>0.42372881355932202</v>
      </c>
      <c r="K59" s="53">
        <f t="shared" si="27"/>
        <v>0.70621468926553677</v>
      </c>
      <c r="L59" s="53">
        <f t="shared" si="27"/>
        <v>1.2711864406779663</v>
      </c>
      <c r="M59" s="53">
        <f t="shared" si="27"/>
        <v>0.70621468926553677</v>
      </c>
      <c r="N59" s="53">
        <f t="shared" si="27"/>
        <v>0</v>
      </c>
      <c r="O59" s="53">
        <f t="shared" si="27"/>
        <v>0</v>
      </c>
      <c r="P59" s="53">
        <f t="shared" si="27"/>
        <v>0.84745762711864403</v>
      </c>
      <c r="Q59" s="53">
        <f t="shared" si="27"/>
        <v>0.2824858757062147</v>
      </c>
      <c r="R59" s="53">
        <f t="shared" si="27"/>
        <v>6.3559322033898304</v>
      </c>
      <c r="S59" s="54">
        <f t="shared" si="27"/>
        <v>5.2259887005649714</v>
      </c>
    </row>
    <row r="60" spans="1:19" ht="15.6" customHeight="1" x14ac:dyDescent="0.2">
      <c r="A60" s="47" t="s">
        <v>23</v>
      </c>
      <c r="B60" s="14" t="s">
        <v>21</v>
      </c>
      <c r="C60" s="55">
        <f>(C58-C56)</f>
        <v>-63</v>
      </c>
      <c r="D60" s="56">
        <f t="shared" ref="D60:S60" si="28">(D58-D56)</f>
        <v>-44</v>
      </c>
      <c r="E60" s="57">
        <f t="shared" si="28"/>
        <v>-19</v>
      </c>
      <c r="F60" s="55">
        <f t="shared" si="28"/>
        <v>0</v>
      </c>
      <c r="G60" s="56">
        <f t="shared" si="28"/>
        <v>0</v>
      </c>
      <c r="H60" s="56">
        <f t="shared" si="28"/>
        <v>-49</v>
      </c>
      <c r="I60" s="56">
        <f t="shared" si="28"/>
        <v>-26</v>
      </c>
      <c r="J60" s="56">
        <f t="shared" si="28"/>
        <v>-2</v>
      </c>
      <c r="K60" s="56">
        <f t="shared" si="28"/>
        <v>-1</v>
      </c>
      <c r="L60" s="56">
        <f t="shared" si="28"/>
        <v>2</v>
      </c>
      <c r="M60" s="56">
        <f t="shared" si="28"/>
        <v>2</v>
      </c>
      <c r="N60" s="56">
        <f t="shared" si="28"/>
        <v>-1</v>
      </c>
      <c r="O60" s="56">
        <f t="shared" si="28"/>
        <v>-1</v>
      </c>
      <c r="P60" s="56">
        <f t="shared" si="28"/>
        <v>0</v>
      </c>
      <c r="Q60" s="56">
        <f t="shared" si="28"/>
        <v>-3</v>
      </c>
      <c r="R60" s="56">
        <f t="shared" si="28"/>
        <v>6</v>
      </c>
      <c r="S60" s="57">
        <f t="shared" si="28"/>
        <v>10</v>
      </c>
    </row>
    <row r="61" spans="1:19" ht="15.6" customHeight="1" x14ac:dyDescent="0.2">
      <c r="A61" s="47" t="s">
        <v>24</v>
      </c>
      <c r="B61" s="14" t="s">
        <v>25</v>
      </c>
      <c r="C61" s="58">
        <f>(C59-C57)</f>
        <v>0</v>
      </c>
      <c r="D61" s="48">
        <f t="shared" ref="D61:S61" si="29">(D59-D57)</f>
        <v>-0.82492470707204291</v>
      </c>
      <c r="E61" s="50">
        <f t="shared" si="29"/>
        <v>0.8249247070720358</v>
      </c>
      <c r="F61" s="58">
        <f t="shared" si="29"/>
        <v>0.16157752423662863</v>
      </c>
      <c r="G61" s="48">
        <f t="shared" si="29"/>
        <v>0.11541251731187763</v>
      </c>
      <c r="H61" s="48">
        <f t="shared" si="29"/>
        <v>-2.3621095209830898</v>
      </c>
      <c r="I61" s="48">
        <f t="shared" si="29"/>
        <v>-0.76392094792147347</v>
      </c>
      <c r="J61" s="48">
        <f t="shared" si="29"/>
        <v>-0.22477961705027594</v>
      </c>
      <c r="K61" s="48">
        <f t="shared" si="29"/>
        <v>-7.1995427465980755E-2</v>
      </c>
      <c r="L61" s="48">
        <f t="shared" si="29"/>
        <v>0.36327463782452907</v>
      </c>
      <c r="M61" s="48">
        <f t="shared" si="29"/>
        <v>0.31710963089977801</v>
      </c>
      <c r="N61" s="48">
        <f t="shared" si="29"/>
        <v>-0.12970168612191957</v>
      </c>
      <c r="O61" s="48">
        <f t="shared" si="29"/>
        <v>-0.12970168612191957</v>
      </c>
      <c r="P61" s="48">
        <f t="shared" si="29"/>
        <v>6.924751038712651E-2</v>
      </c>
      <c r="Q61" s="48">
        <f t="shared" si="29"/>
        <v>-0.36602255490338326</v>
      </c>
      <c r="R61" s="48">
        <f t="shared" si="29"/>
        <v>1.2975664446349668</v>
      </c>
      <c r="S61" s="50">
        <f t="shared" si="29"/>
        <v>1.7240431752731427</v>
      </c>
    </row>
    <row r="62" spans="1:19" ht="15.6" customHeight="1" thickBot="1" x14ac:dyDescent="0.25">
      <c r="A62" s="18" t="s">
        <v>26</v>
      </c>
      <c r="B62" s="15" t="s">
        <v>25</v>
      </c>
      <c r="C62" s="59">
        <f>IF(C56=0,0%,((C58-C56)/C56))*100</f>
        <v>-8.1712062256809332</v>
      </c>
      <c r="D62" s="49">
        <f t="shared" ref="D62:S62" si="30">IF(D56=0,0%,((D58-D56)/D56))*100</f>
        <v>-9.4218415417558887</v>
      </c>
      <c r="E62" s="51">
        <f t="shared" si="30"/>
        <v>-6.25</v>
      </c>
      <c r="F62" s="59">
        <f t="shared" si="30"/>
        <v>0</v>
      </c>
      <c r="G62" s="49">
        <f t="shared" si="30"/>
        <v>0</v>
      </c>
      <c r="H62" s="49">
        <f t="shared" si="30"/>
        <v>-12.405063291139239</v>
      </c>
      <c r="I62" s="49">
        <f t="shared" si="30"/>
        <v>-10.317460317460316</v>
      </c>
      <c r="J62" s="49">
        <f t="shared" si="30"/>
        <v>-40</v>
      </c>
      <c r="K62" s="49">
        <f t="shared" si="30"/>
        <v>-16.666666666666664</v>
      </c>
      <c r="L62" s="49">
        <f t="shared" si="30"/>
        <v>28.571428571428569</v>
      </c>
      <c r="M62" s="49">
        <f t="shared" si="30"/>
        <v>66.666666666666657</v>
      </c>
      <c r="N62" s="49">
        <f t="shared" si="30"/>
        <v>-100</v>
      </c>
      <c r="O62" s="49">
        <f t="shared" si="30"/>
        <v>-100</v>
      </c>
      <c r="P62" s="49">
        <f t="shared" si="30"/>
        <v>0</v>
      </c>
      <c r="Q62" s="49">
        <f t="shared" si="30"/>
        <v>-60</v>
      </c>
      <c r="R62" s="49">
        <f t="shared" si="30"/>
        <v>15.384615384615385</v>
      </c>
      <c r="S62" s="51">
        <f t="shared" si="30"/>
        <v>37.037037037037038</v>
      </c>
    </row>
    <row r="63" spans="1:19" ht="24" customHeight="1" thickBot="1" x14ac:dyDescent="0.25">
      <c r="A63" s="301" t="s">
        <v>27</v>
      </c>
      <c r="B63" s="302"/>
      <c r="C63" s="302"/>
      <c r="D63" s="302"/>
      <c r="E63" s="302"/>
      <c r="F63" s="302"/>
      <c r="G63" s="302"/>
      <c r="H63" s="302"/>
      <c r="I63" s="302"/>
      <c r="J63" s="302"/>
      <c r="K63" s="302"/>
      <c r="L63" s="302"/>
      <c r="M63" s="302"/>
      <c r="N63" s="302"/>
      <c r="O63" s="302"/>
      <c r="P63" s="302"/>
      <c r="Q63" s="302"/>
      <c r="R63" s="302"/>
      <c r="S63" s="303"/>
    </row>
    <row r="64" spans="1:19" ht="15.6" customHeight="1" x14ac:dyDescent="0.2">
      <c r="A64" s="299" t="s">
        <v>31</v>
      </c>
      <c r="B64" s="36" t="s">
        <v>29</v>
      </c>
      <c r="C64" s="171">
        <v>724</v>
      </c>
      <c r="D64" s="172">
        <v>425</v>
      </c>
      <c r="E64" s="174">
        <v>299</v>
      </c>
      <c r="F64" s="101">
        <v>14</v>
      </c>
      <c r="G64" s="102">
        <v>10</v>
      </c>
      <c r="H64" s="102">
        <v>328</v>
      </c>
      <c r="I64" s="102">
        <v>229</v>
      </c>
      <c r="J64" s="102">
        <v>5</v>
      </c>
      <c r="K64" s="102">
        <v>4</v>
      </c>
      <c r="L64" s="102">
        <v>8</v>
      </c>
      <c r="M64" s="102">
        <v>5</v>
      </c>
      <c r="N64" s="102"/>
      <c r="O64" s="102"/>
      <c r="P64" s="102">
        <v>8</v>
      </c>
      <c r="Q64" s="102">
        <v>4</v>
      </c>
      <c r="R64" s="102">
        <v>62</v>
      </c>
      <c r="S64" s="103">
        <v>47</v>
      </c>
    </row>
    <row r="65" spans="1:19" ht="15.6" customHeight="1" thickBot="1" x14ac:dyDescent="0.25">
      <c r="A65" s="300"/>
      <c r="B65" s="15" t="s">
        <v>17</v>
      </c>
      <c r="C65" s="52">
        <v>100</v>
      </c>
      <c r="D65" s="53">
        <f t="shared" ref="D65:S65" si="31">IF($C64=0,0%,(D64/$C64*100))</f>
        <v>58.701657458563538</v>
      </c>
      <c r="E65" s="54">
        <f t="shared" si="31"/>
        <v>41.298342541436462</v>
      </c>
      <c r="F65" s="52">
        <f t="shared" si="31"/>
        <v>1.9337016574585635</v>
      </c>
      <c r="G65" s="53">
        <f t="shared" si="31"/>
        <v>1.3812154696132597</v>
      </c>
      <c r="H65" s="53">
        <f t="shared" si="31"/>
        <v>45.303867403314918</v>
      </c>
      <c r="I65" s="53">
        <f t="shared" si="31"/>
        <v>31.629834254143645</v>
      </c>
      <c r="J65" s="53">
        <f t="shared" si="31"/>
        <v>0.69060773480662985</v>
      </c>
      <c r="K65" s="53">
        <f t="shared" si="31"/>
        <v>0.55248618784530379</v>
      </c>
      <c r="L65" s="53">
        <f t="shared" si="31"/>
        <v>1.1049723756906076</v>
      </c>
      <c r="M65" s="53">
        <f t="shared" si="31"/>
        <v>0.69060773480662985</v>
      </c>
      <c r="N65" s="53">
        <f t="shared" si="31"/>
        <v>0</v>
      </c>
      <c r="O65" s="53">
        <f t="shared" si="31"/>
        <v>0</v>
      </c>
      <c r="P65" s="53">
        <f t="shared" si="31"/>
        <v>1.1049723756906076</v>
      </c>
      <c r="Q65" s="53">
        <f t="shared" si="31"/>
        <v>0.55248618784530379</v>
      </c>
      <c r="R65" s="53">
        <f t="shared" si="31"/>
        <v>8.5635359116022105</v>
      </c>
      <c r="S65" s="54">
        <f t="shared" si="31"/>
        <v>6.4917127071823204</v>
      </c>
    </row>
    <row r="66" spans="1:19" ht="24" customHeight="1" thickBot="1" x14ac:dyDescent="0.25">
      <c r="A66" s="301" t="s">
        <v>32</v>
      </c>
      <c r="B66" s="302"/>
      <c r="C66" s="302"/>
      <c r="D66" s="302"/>
      <c r="E66" s="302"/>
      <c r="F66" s="302"/>
      <c r="G66" s="302"/>
      <c r="H66" s="302"/>
      <c r="I66" s="302"/>
      <c r="J66" s="302"/>
      <c r="K66" s="302"/>
      <c r="L66" s="302"/>
      <c r="M66" s="302"/>
      <c r="N66" s="302"/>
      <c r="O66" s="302"/>
      <c r="P66" s="302"/>
      <c r="Q66" s="302"/>
      <c r="R66" s="302"/>
      <c r="S66" s="303"/>
    </row>
    <row r="67" spans="1:19" ht="15.6" customHeight="1" x14ac:dyDescent="0.2">
      <c r="A67" s="299" t="s">
        <v>33</v>
      </c>
      <c r="B67" s="36" t="s">
        <v>29</v>
      </c>
      <c r="C67" s="171"/>
      <c r="D67" s="172"/>
      <c r="E67" s="174"/>
      <c r="F67" s="101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3"/>
    </row>
    <row r="68" spans="1:19" ht="15.6" customHeight="1" x14ac:dyDescent="0.2">
      <c r="A68" s="298"/>
      <c r="B68" s="14" t="s">
        <v>17</v>
      </c>
      <c r="C68" s="52">
        <v>100</v>
      </c>
      <c r="D68" s="53">
        <f t="shared" ref="D68:S68" si="32">IF($C67=0,0%,(D67/$C67*100))</f>
        <v>0</v>
      </c>
      <c r="E68" s="54">
        <f t="shared" si="32"/>
        <v>0</v>
      </c>
      <c r="F68" s="52">
        <f t="shared" si="32"/>
        <v>0</v>
      </c>
      <c r="G68" s="53">
        <f t="shared" si="32"/>
        <v>0</v>
      </c>
      <c r="H68" s="53">
        <f t="shared" si="32"/>
        <v>0</v>
      </c>
      <c r="I68" s="53">
        <f t="shared" si="32"/>
        <v>0</v>
      </c>
      <c r="J68" s="53">
        <f t="shared" si="32"/>
        <v>0</v>
      </c>
      <c r="K68" s="53">
        <f t="shared" si="32"/>
        <v>0</v>
      </c>
      <c r="L68" s="53">
        <f t="shared" si="32"/>
        <v>0</v>
      </c>
      <c r="M68" s="53">
        <f t="shared" si="32"/>
        <v>0</v>
      </c>
      <c r="N68" s="53">
        <f t="shared" si="32"/>
        <v>0</v>
      </c>
      <c r="O68" s="53">
        <f t="shared" si="32"/>
        <v>0</v>
      </c>
      <c r="P68" s="53">
        <f t="shared" si="32"/>
        <v>0</v>
      </c>
      <c r="Q68" s="53">
        <f t="shared" si="32"/>
        <v>0</v>
      </c>
      <c r="R68" s="53">
        <f t="shared" si="32"/>
        <v>0</v>
      </c>
      <c r="S68" s="54">
        <f t="shared" si="32"/>
        <v>0</v>
      </c>
    </row>
    <row r="69" spans="1:19" ht="15.6" customHeight="1" x14ac:dyDescent="0.2">
      <c r="A69" s="308" t="s">
        <v>34</v>
      </c>
      <c r="B69" s="14" t="s">
        <v>29</v>
      </c>
      <c r="C69" s="171">
        <v>9</v>
      </c>
      <c r="D69" s="172">
        <v>7</v>
      </c>
      <c r="E69" s="173">
        <v>2</v>
      </c>
      <c r="F69" s="114"/>
      <c r="G69" s="112"/>
      <c r="H69" s="112">
        <v>6</v>
      </c>
      <c r="I69" s="112">
        <v>1</v>
      </c>
      <c r="J69" s="112">
        <v>1</v>
      </c>
      <c r="K69" s="112">
        <v>1</v>
      </c>
      <c r="L69" s="112"/>
      <c r="M69" s="112"/>
      <c r="N69" s="112"/>
      <c r="O69" s="112"/>
      <c r="P69" s="112"/>
      <c r="Q69" s="112"/>
      <c r="R69" s="112"/>
      <c r="S69" s="115"/>
    </row>
    <row r="70" spans="1:19" ht="15.6" customHeight="1" x14ac:dyDescent="0.2">
      <c r="A70" s="298"/>
      <c r="B70" s="14" t="s">
        <v>17</v>
      </c>
      <c r="C70" s="52">
        <v>100</v>
      </c>
      <c r="D70" s="53">
        <f t="shared" ref="D70:S70" si="33">IF($C69=0,0%,(D69/$C69*100))</f>
        <v>77.777777777777786</v>
      </c>
      <c r="E70" s="54">
        <f t="shared" si="33"/>
        <v>22.222222222222221</v>
      </c>
      <c r="F70" s="52">
        <f t="shared" si="33"/>
        <v>0</v>
      </c>
      <c r="G70" s="53">
        <f t="shared" si="33"/>
        <v>0</v>
      </c>
      <c r="H70" s="53">
        <f t="shared" si="33"/>
        <v>66.666666666666657</v>
      </c>
      <c r="I70" s="53">
        <f t="shared" si="33"/>
        <v>11.111111111111111</v>
      </c>
      <c r="J70" s="53">
        <f t="shared" si="33"/>
        <v>11.111111111111111</v>
      </c>
      <c r="K70" s="53">
        <f t="shared" si="33"/>
        <v>11.111111111111111</v>
      </c>
      <c r="L70" s="53">
        <f t="shared" si="33"/>
        <v>0</v>
      </c>
      <c r="M70" s="53">
        <f t="shared" si="33"/>
        <v>0</v>
      </c>
      <c r="N70" s="53">
        <f t="shared" si="33"/>
        <v>0</v>
      </c>
      <c r="O70" s="53">
        <f t="shared" si="33"/>
        <v>0</v>
      </c>
      <c r="P70" s="53">
        <f t="shared" si="33"/>
        <v>0</v>
      </c>
      <c r="Q70" s="53">
        <f t="shared" si="33"/>
        <v>0</v>
      </c>
      <c r="R70" s="53">
        <f t="shared" si="33"/>
        <v>0</v>
      </c>
      <c r="S70" s="54">
        <f t="shared" si="33"/>
        <v>0</v>
      </c>
    </row>
    <row r="71" spans="1:19" ht="15.6" customHeight="1" x14ac:dyDescent="0.2">
      <c r="A71" s="308" t="s">
        <v>35</v>
      </c>
      <c r="B71" s="14" t="s">
        <v>29</v>
      </c>
      <c r="C71" s="171">
        <v>203</v>
      </c>
      <c r="D71" s="172">
        <v>116</v>
      </c>
      <c r="E71" s="173">
        <v>87</v>
      </c>
      <c r="F71" s="114">
        <v>5</v>
      </c>
      <c r="G71" s="112">
        <v>2</v>
      </c>
      <c r="H71" s="112">
        <v>93</v>
      </c>
      <c r="I71" s="112">
        <v>70</v>
      </c>
      <c r="J71" s="112"/>
      <c r="K71" s="112"/>
      <c r="L71" s="112">
        <v>2</v>
      </c>
      <c r="M71" s="112"/>
      <c r="N71" s="112">
        <v>1</v>
      </c>
      <c r="O71" s="112"/>
      <c r="P71" s="112">
        <v>3</v>
      </c>
      <c r="Q71" s="112">
        <v>1</v>
      </c>
      <c r="R71" s="112">
        <v>12</v>
      </c>
      <c r="S71" s="115">
        <v>14</v>
      </c>
    </row>
    <row r="72" spans="1:19" ht="15.6" customHeight="1" x14ac:dyDescent="0.2">
      <c r="A72" s="298"/>
      <c r="B72" s="14" t="s">
        <v>17</v>
      </c>
      <c r="C72" s="52">
        <v>100</v>
      </c>
      <c r="D72" s="53">
        <f t="shared" ref="D72:S72" si="34">IF($C71=0,0%,(D71/$C71*100))</f>
        <v>57.142857142857139</v>
      </c>
      <c r="E72" s="54">
        <f t="shared" si="34"/>
        <v>42.857142857142854</v>
      </c>
      <c r="F72" s="52">
        <f t="shared" si="34"/>
        <v>2.4630541871921183</v>
      </c>
      <c r="G72" s="53">
        <f t="shared" si="34"/>
        <v>0.98522167487684731</v>
      </c>
      <c r="H72" s="53">
        <f t="shared" si="34"/>
        <v>45.812807881773395</v>
      </c>
      <c r="I72" s="53">
        <f t="shared" si="34"/>
        <v>34.482758620689658</v>
      </c>
      <c r="J72" s="53">
        <f t="shared" si="34"/>
        <v>0</v>
      </c>
      <c r="K72" s="53">
        <f t="shared" si="34"/>
        <v>0</v>
      </c>
      <c r="L72" s="53">
        <f t="shared" si="34"/>
        <v>0.98522167487684731</v>
      </c>
      <c r="M72" s="53">
        <f t="shared" si="34"/>
        <v>0</v>
      </c>
      <c r="N72" s="53">
        <f t="shared" si="34"/>
        <v>0.49261083743842365</v>
      </c>
      <c r="O72" s="53">
        <f t="shared" si="34"/>
        <v>0</v>
      </c>
      <c r="P72" s="53">
        <f t="shared" si="34"/>
        <v>1.4778325123152709</v>
      </c>
      <c r="Q72" s="53">
        <f t="shared" si="34"/>
        <v>0.49261083743842365</v>
      </c>
      <c r="R72" s="53">
        <f t="shared" si="34"/>
        <v>5.9113300492610836</v>
      </c>
      <c r="S72" s="54">
        <f t="shared" si="34"/>
        <v>6.8965517241379306</v>
      </c>
    </row>
    <row r="73" spans="1:19" ht="15.6" customHeight="1" x14ac:dyDescent="0.2">
      <c r="A73" s="306" t="s">
        <v>36</v>
      </c>
      <c r="B73" s="14" t="s">
        <v>29</v>
      </c>
      <c r="C73" s="171">
        <v>3</v>
      </c>
      <c r="D73" s="172">
        <v>2</v>
      </c>
      <c r="E73" s="173">
        <v>1</v>
      </c>
      <c r="F73" s="114">
        <v>1</v>
      </c>
      <c r="G73" s="112"/>
      <c r="H73" s="112">
        <v>1</v>
      </c>
      <c r="I73" s="112">
        <v>1</v>
      </c>
      <c r="J73" s="112"/>
      <c r="K73" s="112"/>
      <c r="L73" s="112"/>
      <c r="M73" s="112"/>
      <c r="N73" s="112"/>
      <c r="O73" s="112"/>
      <c r="P73" s="112"/>
      <c r="Q73" s="112"/>
      <c r="R73" s="112"/>
      <c r="S73" s="115"/>
    </row>
    <row r="74" spans="1:19" ht="15.6" customHeight="1" x14ac:dyDescent="0.2">
      <c r="A74" s="307"/>
      <c r="B74" s="14" t="s">
        <v>17</v>
      </c>
      <c r="C74" s="52">
        <v>100</v>
      </c>
      <c r="D74" s="53">
        <f t="shared" ref="D74:S74" si="35">IF($C73=0,0%,(D73/$C73*100))</f>
        <v>66.666666666666657</v>
      </c>
      <c r="E74" s="54">
        <f t="shared" si="35"/>
        <v>33.333333333333329</v>
      </c>
      <c r="F74" s="52">
        <f t="shared" si="35"/>
        <v>33.333333333333329</v>
      </c>
      <c r="G74" s="53">
        <f t="shared" si="35"/>
        <v>0</v>
      </c>
      <c r="H74" s="53">
        <f t="shared" si="35"/>
        <v>33.333333333333329</v>
      </c>
      <c r="I74" s="53">
        <f t="shared" si="35"/>
        <v>33.333333333333329</v>
      </c>
      <c r="J74" s="53">
        <f t="shared" si="35"/>
        <v>0</v>
      </c>
      <c r="K74" s="53">
        <f t="shared" si="35"/>
        <v>0</v>
      </c>
      <c r="L74" s="53">
        <f t="shared" si="35"/>
        <v>0</v>
      </c>
      <c r="M74" s="53">
        <f t="shared" si="35"/>
        <v>0</v>
      </c>
      <c r="N74" s="53">
        <f t="shared" si="35"/>
        <v>0</v>
      </c>
      <c r="O74" s="53">
        <f t="shared" si="35"/>
        <v>0</v>
      </c>
      <c r="P74" s="53">
        <f t="shared" si="35"/>
        <v>0</v>
      </c>
      <c r="Q74" s="53">
        <f t="shared" si="35"/>
        <v>0</v>
      </c>
      <c r="R74" s="53">
        <f t="shared" si="35"/>
        <v>0</v>
      </c>
      <c r="S74" s="54">
        <f t="shared" si="35"/>
        <v>0</v>
      </c>
    </row>
    <row r="75" spans="1:19" ht="15.6" customHeight="1" x14ac:dyDescent="0.2">
      <c r="A75" s="306" t="s">
        <v>37</v>
      </c>
      <c r="B75" s="14" t="s">
        <v>29</v>
      </c>
      <c r="C75" s="171">
        <v>450</v>
      </c>
      <c r="D75" s="172">
        <v>282</v>
      </c>
      <c r="E75" s="173">
        <v>168</v>
      </c>
      <c r="F75" s="114">
        <v>7</v>
      </c>
      <c r="G75" s="112">
        <v>4</v>
      </c>
      <c r="H75" s="112">
        <v>227</v>
      </c>
      <c r="I75" s="112">
        <v>135</v>
      </c>
      <c r="J75" s="112">
        <v>4</v>
      </c>
      <c r="K75" s="112">
        <v>2</v>
      </c>
      <c r="L75" s="112">
        <v>3</v>
      </c>
      <c r="M75" s="112">
        <v>2</v>
      </c>
      <c r="N75" s="112"/>
      <c r="O75" s="112"/>
      <c r="P75" s="112">
        <v>5</v>
      </c>
      <c r="Q75" s="112">
        <v>5</v>
      </c>
      <c r="R75" s="112">
        <v>36</v>
      </c>
      <c r="S75" s="115">
        <v>20</v>
      </c>
    </row>
    <row r="76" spans="1:19" ht="15.6" customHeight="1" x14ac:dyDescent="0.2">
      <c r="A76" s="307"/>
      <c r="B76" s="14" t="s">
        <v>17</v>
      </c>
      <c r="C76" s="52">
        <v>100</v>
      </c>
      <c r="D76" s="53">
        <f t="shared" ref="D76:S76" si="36">IF($C75=0,0%,(D75/$C75*100))</f>
        <v>62.666666666666671</v>
      </c>
      <c r="E76" s="54">
        <f t="shared" si="36"/>
        <v>37.333333333333336</v>
      </c>
      <c r="F76" s="52">
        <f t="shared" si="36"/>
        <v>1.5555555555555556</v>
      </c>
      <c r="G76" s="53">
        <f t="shared" si="36"/>
        <v>0.88888888888888884</v>
      </c>
      <c r="H76" s="53">
        <f t="shared" si="36"/>
        <v>50.44444444444445</v>
      </c>
      <c r="I76" s="53">
        <f t="shared" si="36"/>
        <v>30</v>
      </c>
      <c r="J76" s="53">
        <f t="shared" si="36"/>
        <v>0.88888888888888884</v>
      </c>
      <c r="K76" s="53">
        <f t="shared" si="36"/>
        <v>0.44444444444444442</v>
      </c>
      <c r="L76" s="53">
        <f t="shared" si="36"/>
        <v>0.66666666666666674</v>
      </c>
      <c r="M76" s="53">
        <f t="shared" si="36"/>
        <v>0.44444444444444442</v>
      </c>
      <c r="N76" s="53">
        <f t="shared" si="36"/>
        <v>0</v>
      </c>
      <c r="O76" s="53">
        <f t="shared" si="36"/>
        <v>0</v>
      </c>
      <c r="P76" s="53">
        <f t="shared" si="36"/>
        <v>1.1111111111111112</v>
      </c>
      <c r="Q76" s="53">
        <f t="shared" si="36"/>
        <v>1.1111111111111112</v>
      </c>
      <c r="R76" s="53">
        <f t="shared" si="36"/>
        <v>8</v>
      </c>
      <c r="S76" s="54">
        <f t="shared" si="36"/>
        <v>4.4444444444444446</v>
      </c>
    </row>
    <row r="77" spans="1:19" ht="15.6" customHeight="1" x14ac:dyDescent="0.2">
      <c r="A77" s="308" t="s">
        <v>38</v>
      </c>
      <c r="B77" s="97" t="s">
        <v>29</v>
      </c>
      <c r="C77" s="171">
        <f t="shared" ref="C77:S77" si="37">(C67+C69+C71+C73+C75)</f>
        <v>665</v>
      </c>
      <c r="D77" s="172">
        <f t="shared" si="37"/>
        <v>407</v>
      </c>
      <c r="E77" s="173">
        <f t="shared" si="37"/>
        <v>258</v>
      </c>
      <c r="F77" s="114">
        <f t="shared" si="37"/>
        <v>13</v>
      </c>
      <c r="G77" s="112">
        <f t="shared" si="37"/>
        <v>6</v>
      </c>
      <c r="H77" s="112">
        <f t="shared" si="37"/>
        <v>327</v>
      </c>
      <c r="I77" s="112">
        <f t="shared" si="37"/>
        <v>207</v>
      </c>
      <c r="J77" s="112">
        <f t="shared" si="37"/>
        <v>5</v>
      </c>
      <c r="K77" s="112">
        <f t="shared" si="37"/>
        <v>3</v>
      </c>
      <c r="L77" s="112">
        <f t="shared" si="37"/>
        <v>5</v>
      </c>
      <c r="M77" s="112">
        <f t="shared" si="37"/>
        <v>2</v>
      </c>
      <c r="N77" s="112">
        <f t="shared" si="37"/>
        <v>1</v>
      </c>
      <c r="O77" s="112">
        <f t="shared" si="37"/>
        <v>0</v>
      </c>
      <c r="P77" s="112">
        <f t="shared" si="37"/>
        <v>8</v>
      </c>
      <c r="Q77" s="112">
        <f t="shared" si="37"/>
        <v>6</v>
      </c>
      <c r="R77" s="112">
        <f t="shared" si="37"/>
        <v>48</v>
      </c>
      <c r="S77" s="115">
        <f t="shared" si="37"/>
        <v>34</v>
      </c>
    </row>
    <row r="78" spans="1:19" ht="15.6" customHeight="1" thickBot="1" x14ac:dyDescent="0.25">
      <c r="A78" s="324"/>
      <c r="B78" s="98" t="s">
        <v>17</v>
      </c>
      <c r="C78" s="60">
        <v>100</v>
      </c>
      <c r="D78" s="61">
        <f t="shared" ref="D78:S78" si="38">IF($C77=0,0%,(D77/$C77*100))</f>
        <v>61.203007518796994</v>
      </c>
      <c r="E78" s="62">
        <f t="shared" si="38"/>
        <v>38.796992481203006</v>
      </c>
      <c r="F78" s="60">
        <f t="shared" si="38"/>
        <v>1.9548872180451129</v>
      </c>
      <c r="G78" s="61">
        <f t="shared" si="38"/>
        <v>0.90225563909774442</v>
      </c>
      <c r="H78" s="61">
        <f t="shared" si="38"/>
        <v>49.172932330827066</v>
      </c>
      <c r="I78" s="61">
        <f t="shared" si="38"/>
        <v>31.127819548872182</v>
      </c>
      <c r="J78" s="61">
        <f t="shared" si="38"/>
        <v>0.75187969924812026</v>
      </c>
      <c r="K78" s="61">
        <f t="shared" si="38"/>
        <v>0.45112781954887221</v>
      </c>
      <c r="L78" s="61">
        <f t="shared" si="38"/>
        <v>0.75187969924812026</v>
      </c>
      <c r="M78" s="61">
        <f t="shared" si="38"/>
        <v>0.30075187969924816</v>
      </c>
      <c r="N78" s="61">
        <f t="shared" si="38"/>
        <v>0.15037593984962408</v>
      </c>
      <c r="O78" s="61">
        <f t="shared" si="38"/>
        <v>0</v>
      </c>
      <c r="P78" s="61">
        <f t="shared" si="38"/>
        <v>1.2030075187969926</v>
      </c>
      <c r="Q78" s="61">
        <f t="shared" si="38"/>
        <v>0.90225563909774442</v>
      </c>
      <c r="R78" s="61">
        <f t="shared" si="38"/>
        <v>7.2180451127819554</v>
      </c>
      <c r="S78" s="62">
        <f t="shared" si="38"/>
        <v>5.1127819548872182</v>
      </c>
    </row>
    <row r="79" spans="1:19" ht="13.5" thickTop="1" x14ac:dyDescent="0.2"/>
  </sheetData>
  <mergeCells count="38">
    <mergeCell ref="A77:A78"/>
    <mergeCell ref="A73:A74"/>
    <mergeCell ref="A75:A76"/>
    <mergeCell ref="A71:A72"/>
    <mergeCell ref="A67:A68"/>
    <mergeCell ref="A69:A70"/>
    <mergeCell ref="A1:S3"/>
    <mergeCell ref="A4:B4"/>
    <mergeCell ref="A8:A9"/>
    <mergeCell ref="A7:S7"/>
    <mergeCell ref="A18:S18"/>
    <mergeCell ref="A16:A17"/>
    <mergeCell ref="A64:A65"/>
    <mergeCell ref="A66:S66"/>
    <mergeCell ref="A40:A41"/>
    <mergeCell ref="A42:S42"/>
    <mergeCell ref="A55:S55"/>
    <mergeCell ref="A56:A57"/>
    <mergeCell ref="A63:S63"/>
    <mergeCell ref="A49:A50"/>
    <mergeCell ref="A45:A46"/>
    <mergeCell ref="A47:A48"/>
    <mergeCell ref="A53:A54"/>
    <mergeCell ref="A43:A44"/>
    <mergeCell ref="A58:A59"/>
    <mergeCell ref="A51:A52"/>
    <mergeCell ref="A25:A26"/>
    <mergeCell ref="A39:D39"/>
    <mergeCell ref="A10:A11"/>
    <mergeCell ref="A29:A30"/>
    <mergeCell ref="A31:S31"/>
    <mergeCell ref="A15:S15"/>
    <mergeCell ref="A27:A28"/>
    <mergeCell ref="A19:A20"/>
    <mergeCell ref="A21:A22"/>
    <mergeCell ref="A32:A33"/>
    <mergeCell ref="A23:A24"/>
    <mergeCell ref="A34:A35"/>
  </mergeCells>
  <phoneticPr fontId="0" type="noConversion"/>
  <printOptions horizontalCentered="1" verticalCentered="1"/>
  <pageMargins left="0.25" right="0.25" top="0.25" bottom="0.25" header="0.5" footer="0.5"/>
  <pageSetup scale="85" orientation="landscape" r:id="rId1"/>
  <headerFooter alignWithMargins="0"/>
  <rowBreaks count="2" manualBreakCount="2">
    <brk id="30" max="18" man="1"/>
    <brk id="54" max="16383" man="1"/>
  </rowBreaks>
  <ignoredErrors>
    <ignoredError sqref="A1:S28 A30:S51 A29:C29 A54:S76 A52:C53 A78:S78 A77:C77" unlockedFormula="1"/>
    <ignoredError sqref="D29:S29 D52:S53 D77:S77" formula="1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S41"/>
  <sheetViews>
    <sheetView zoomScaleNormal="100" zoomScaleSheetLayoutView="100" workbookViewId="0">
      <selection activeCell="W8" sqref="W8"/>
    </sheetView>
  </sheetViews>
  <sheetFormatPr defaultColWidth="8.85546875" defaultRowHeight="12.75" x14ac:dyDescent="0.2"/>
  <cols>
    <col min="1" max="1" width="45.7109375" style="3" customWidth="1"/>
    <col min="2" max="2" width="4" style="136" customWidth="1"/>
    <col min="3" max="3" width="8.28515625" style="3" customWidth="1"/>
    <col min="4" max="4" width="7.140625" style="3" customWidth="1"/>
    <col min="5" max="5" width="7.28515625" style="3" customWidth="1"/>
    <col min="6" max="6" width="8" style="3" customWidth="1"/>
    <col min="7" max="7" width="7.5703125" style="3" customWidth="1"/>
    <col min="8" max="8" width="7.28515625" style="3" customWidth="1"/>
    <col min="9" max="9" width="7.42578125" style="3" customWidth="1"/>
    <col min="10" max="10" width="8" style="3" customWidth="1"/>
    <col min="11" max="11" width="8.5703125" style="3" customWidth="1"/>
    <col min="12" max="12" width="7" style="3" customWidth="1"/>
    <col min="13" max="13" width="7.28515625" style="3" customWidth="1"/>
    <col min="14" max="14" width="7.85546875" style="3" customWidth="1"/>
    <col min="15" max="15" width="8.42578125" style="3" customWidth="1"/>
    <col min="16" max="16" width="8" style="3" customWidth="1"/>
    <col min="17" max="17" width="7.85546875" style="3" customWidth="1"/>
    <col min="18" max="18" width="6.7109375" style="3" customWidth="1"/>
    <col min="19" max="19" width="7.28515625" style="3" customWidth="1"/>
  </cols>
  <sheetData>
    <row r="1" spans="1:19" ht="18" customHeight="1" thickTop="1" x14ac:dyDescent="0.2">
      <c r="A1" s="310" t="s">
        <v>179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2"/>
    </row>
    <row r="2" spans="1:19" ht="18" customHeight="1" thickBot="1" x14ac:dyDescent="0.25">
      <c r="A2" s="375"/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  <c r="P2" s="376"/>
      <c r="Q2" s="376"/>
      <c r="R2" s="376"/>
      <c r="S2" s="377"/>
    </row>
    <row r="3" spans="1:19" s="3" customFormat="1" ht="69" customHeight="1" thickTop="1" thickBot="1" x14ac:dyDescent="0.25">
      <c r="A3" s="316" t="s">
        <v>65</v>
      </c>
      <c r="B3" s="317"/>
      <c r="C3" s="38" t="s">
        <v>115</v>
      </c>
      <c r="D3" s="29" t="s">
        <v>1</v>
      </c>
      <c r="E3" s="45" t="s">
        <v>2</v>
      </c>
      <c r="F3" s="30" t="s">
        <v>3</v>
      </c>
      <c r="G3" s="30" t="s">
        <v>4</v>
      </c>
      <c r="H3" s="29" t="s">
        <v>5</v>
      </c>
      <c r="I3" s="30" t="s">
        <v>6</v>
      </c>
      <c r="J3" s="29" t="s">
        <v>7</v>
      </c>
      <c r="K3" s="30" t="s">
        <v>8</v>
      </c>
      <c r="L3" s="29" t="s">
        <v>9</v>
      </c>
      <c r="M3" s="30" t="s">
        <v>10</v>
      </c>
      <c r="N3" s="29" t="s">
        <v>11</v>
      </c>
      <c r="O3" s="29" t="s">
        <v>12</v>
      </c>
      <c r="P3" s="29" t="s">
        <v>13</v>
      </c>
      <c r="Q3" s="29" t="s">
        <v>14</v>
      </c>
      <c r="R3" s="29" t="s">
        <v>15</v>
      </c>
      <c r="S3" s="31" t="s">
        <v>16</v>
      </c>
    </row>
    <row r="4" spans="1:19" ht="18" customHeight="1" thickTop="1" x14ac:dyDescent="0.2">
      <c r="A4" s="378" t="s">
        <v>180</v>
      </c>
      <c r="B4" s="130" t="s">
        <v>21</v>
      </c>
      <c r="C4" s="104">
        <v>1937</v>
      </c>
      <c r="D4" s="99">
        <v>978</v>
      </c>
      <c r="E4" s="100">
        <v>959</v>
      </c>
      <c r="F4" s="101">
        <v>59</v>
      </c>
      <c r="G4" s="102">
        <v>61</v>
      </c>
      <c r="H4" s="102">
        <v>835</v>
      </c>
      <c r="I4" s="102">
        <v>807</v>
      </c>
      <c r="J4" s="102">
        <v>7</v>
      </c>
      <c r="K4" s="102">
        <v>15</v>
      </c>
      <c r="L4" s="102">
        <v>13</v>
      </c>
      <c r="M4" s="102">
        <v>32</v>
      </c>
      <c r="N4" s="102">
        <v>2</v>
      </c>
      <c r="O4" s="102">
        <v>6</v>
      </c>
      <c r="P4" s="102">
        <v>16</v>
      </c>
      <c r="Q4" s="102">
        <v>2</v>
      </c>
      <c r="R4" s="102">
        <v>46</v>
      </c>
      <c r="S4" s="103">
        <v>36</v>
      </c>
    </row>
    <row r="5" spans="1:19" ht="18" customHeight="1" thickBot="1" x14ac:dyDescent="0.25">
      <c r="A5" s="379"/>
      <c r="B5" s="131" t="s">
        <v>17</v>
      </c>
      <c r="C5" s="78">
        <v>100</v>
      </c>
      <c r="D5" s="79">
        <f t="shared" ref="D5:S5" si="0">IF($C4=0,0%,(D4/$C4*100))</f>
        <v>50.490449148167272</v>
      </c>
      <c r="E5" s="80">
        <f t="shared" si="0"/>
        <v>49.509550851832728</v>
      </c>
      <c r="F5" s="78">
        <f t="shared" si="0"/>
        <v>3.0459473412493545</v>
      </c>
      <c r="G5" s="79">
        <f t="shared" si="0"/>
        <v>3.1491997934950957</v>
      </c>
      <c r="H5" s="79">
        <f t="shared" si="0"/>
        <v>43.107898812596801</v>
      </c>
      <c r="I5" s="79">
        <f t="shared" si="0"/>
        <v>41.66236448115643</v>
      </c>
      <c r="J5" s="79">
        <f t="shared" si="0"/>
        <v>0.36138358286009292</v>
      </c>
      <c r="K5" s="79">
        <f t="shared" si="0"/>
        <v>0.77439339184305633</v>
      </c>
      <c r="L5" s="79">
        <f t="shared" si="0"/>
        <v>0.67114093959731547</v>
      </c>
      <c r="M5" s="79">
        <f t="shared" si="0"/>
        <v>1.6520392359318534</v>
      </c>
      <c r="N5" s="79">
        <f t="shared" si="0"/>
        <v>0.10325245224574084</v>
      </c>
      <c r="O5" s="79">
        <f t="shared" si="0"/>
        <v>0.30975735673722249</v>
      </c>
      <c r="P5" s="79">
        <f t="shared" si="0"/>
        <v>0.82601961796592671</v>
      </c>
      <c r="Q5" s="79">
        <f t="shared" si="0"/>
        <v>0.10325245224574084</v>
      </c>
      <c r="R5" s="79">
        <f t="shared" si="0"/>
        <v>2.3748064016520392</v>
      </c>
      <c r="S5" s="80">
        <f t="shared" si="0"/>
        <v>1.8585441404233349</v>
      </c>
    </row>
    <row r="6" spans="1:19" ht="33.6" customHeight="1" thickBot="1" x14ac:dyDescent="0.25">
      <c r="A6" s="93" t="s">
        <v>66</v>
      </c>
      <c r="B6" s="128" t="s">
        <v>17</v>
      </c>
      <c r="C6" s="204">
        <v>100</v>
      </c>
      <c r="D6" s="205">
        <v>51.545972339999999</v>
      </c>
      <c r="E6" s="206">
        <v>48.454027660000001</v>
      </c>
      <c r="F6" s="207">
        <v>2.6715486849999999</v>
      </c>
      <c r="G6" s="205">
        <v>3.071602929</v>
      </c>
      <c r="H6" s="205">
        <v>41.842961760000001</v>
      </c>
      <c r="I6" s="205">
        <v>36.798209929999999</v>
      </c>
      <c r="J6" s="205">
        <v>1.213723895</v>
      </c>
      <c r="K6" s="205">
        <v>1.9324654189999999</v>
      </c>
      <c r="L6" s="205">
        <v>4.1700569569999999</v>
      </c>
      <c r="M6" s="205">
        <v>5.0244100899999999</v>
      </c>
      <c r="N6" s="205">
        <v>9.4928125850000003E-2</v>
      </c>
      <c r="O6" s="205">
        <v>1.3561160839999999E-2</v>
      </c>
      <c r="P6" s="205">
        <v>0.23053973420000001</v>
      </c>
      <c r="Q6" s="205">
        <v>0.28478437750000002</v>
      </c>
      <c r="R6" s="205">
        <v>1.322213181</v>
      </c>
      <c r="S6" s="206">
        <v>1.3289937620000001</v>
      </c>
    </row>
    <row r="7" spans="1:19" ht="18" customHeight="1" thickBot="1" x14ac:dyDescent="0.25">
      <c r="A7" s="346" t="s">
        <v>181</v>
      </c>
      <c r="B7" s="132" t="s">
        <v>21</v>
      </c>
      <c r="C7" s="104">
        <v>7</v>
      </c>
      <c r="D7" s="99">
        <v>4</v>
      </c>
      <c r="E7" s="100">
        <v>3</v>
      </c>
      <c r="F7" s="101"/>
      <c r="G7" s="102"/>
      <c r="H7" s="102">
        <v>4</v>
      </c>
      <c r="I7" s="102">
        <v>3</v>
      </c>
      <c r="J7" s="102"/>
      <c r="K7" s="102"/>
      <c r="L7" s="102"/>
      <c r="M7" s="102"/>
      <c r="N7" s="102"/>
      <c r="O7" s="102"/>
      <c r="P7" s="102"/>
      <c r="Q7" s="102"/>
      <c r="R7" s="102"/>
      <c r="S7" s="103"/>
    </row>
    <row r="8" spans="1:19" ht="18" customHeight="1" thickBot="1" x14ac:dyDescent="0.25">
      <c r="A8" s="346"/>
      <c r="B8" s="133" t="s">
        <v>17</v>
      </c>
      <c r="C8" s="52">
        <v>100</v>
      </c>
      <c r="D8" s="53">
        <f t="shared" ref="D8:S8" si="1">IF($C7=0,0%,(D7/$C7*100))</f>
        <v>57.142857142857139</v>
      </c>
      <c r="E8" s="54">
        <f t="shared" si="1"/>
        <v>42.857142857142854</v>
      </c>
      <c r="F8" s="52">
        <f t="shared" si="1"/>
        <v>0</v>
      </c>
      <c r="G8" s="53">
        <f t="shared" si="1"/>
        <v>0</v>
      </c>
      <c r="H8" s="53">
        <f t="shared" si="1"/>
        <v>57.142857142857139</v>
      </c>
      <c r="I8" s="53">
        <f t="shared" si="1"/>
        <v>42.857142857142854</v>
      </c>
      <c r="J8" s="53">
        <f t="shared" si="1"/>
        <v>0</v>
      </c>
      <c r="K8" s="53">
        <f t="shared" si="1"/>
        <v>0</v>
      </c>
      <c r="L8" s="53">
        <f t="shared" si="1"/>
        <v>0</v>
      </c>
      <c r="M8" s="53">
        <f t="shared" si="1"/>
        <v>0</v>
      </c>
      <c r="N8" s="53">
        <f t="shared" si="1"/>
        <v>0</v>
      </c>
      <c r="O8" s="53">
        <f t="shared" si="1"/>
        <v>0</v>
      </c>
      <c r="P8" s="53">
        <f t="shared" si="1"/>
        <v>0</v>
      </c>
      <c r="Q8" s="53">
        <f t="shared" si="1"/>
        <v>0</v>
      </c>
      <c r="R8" s="53">
        <f t="shared" si="1"/>
        <v>0</v>
      </c>
      <c r="S8" s="54">
        <f t="shared" si="1"/>
        <v>0</v>
      </c>
    </row>
    <row r="9" spans="1:19" ht="18" customHeight="1" thickBot="1" x14ac:dyDescent="0.25">
      <c r="A9" s="346" t="s">
        <v>182</v>
      </c>
      <c r="B9" s="132" t="s">
        <v>21</v>
      </c>
      <c r="C9" s="104">
        <v>63</v>
      </c>
      <c r="D9" s="99">
        <v>42</v>
      </c>
      <c r="E9" s="100">
        <v>21</v>
      </c>
      <c r="F9" s="101">
        <v>4</v>
      </c>
      <c r="G9" s="102">
        <v>2</v>
      </c>
      <c r="H9" s="102">
        <v>38</v>
      </c>
      <c r="I9" s="102">
        <v>16</v>
      </c>
      <c r="J9" s="102"/>
      <c r="K9" s="102">
        <v>2</v>
      </c>
      <c r="L9" s="102"/>
      <c r="M9" s="102">
        <v>1</v>
      </c>
      <c r="N9" s="102"/>
      <c r="O9" s="102"/>
      <c r="P9" s="102"/>
      <c r="Q9" s="102"/>
      <c r="R9" s="102"/>
      <c r="S9" s="103"/>
    </row>
    <row r="10" spans="1:19" ht="18" customHeight="1" thickBot="1" x14ac:dyDescent="0.25">
      <c r="A10" s="346"/>
      <c r="B10" s="133" t="s">
        <v>17</v>
      </c>
      <c r="C10" s="52">
        <v>100</v>
      </c>
      <c r="D10" s="53">
        <f t="shared" ref="D10:S10" si="2">IF($C9=0,0%,(D9/$C9*100))</f>
        <v>66.666666666666657</v>
      </c>
      <c r="E10" s="54">
        <f t="shared" si="2"/>
        <v>33.333333333333329</v>
      </c>
      <c r="F10" s="52">
        <f t="shared" si="2"/>
        <v>6.3492063492063489</v>
      </c>
      <c r="G10" s="53">
        <f t="shared" si="2"/>
        <v>3.1746031746031744</v>
      </c>
      <c r="H10" s="53">
        <f t="shared" si="2"/>
        <v>60.317460317460316</v>
      </c>
      <c r="I10" s="53">
        <f t="shared" si="2"/>
        <v>25.396825396825395</v>
      </c>
      <c r="J10" s="53">
        <f t="shared" si="2"/>
        <v>0</v>
      </c>
      <c r="K10" s="53">
        <f t="shared" si="2"/>
        <v>3.1746031746031744</v>
      </c>
      <c r="L10" s="53">
        <f t="shared" si="2"/>
        <v>0</v>
      </c>
      <c r="M10" s="53">
        <f t="shared" si="2"/>
        <v>1.5873015873015872</v>
      </c>
      <c r="N10" s="53">
        <f t="shared" si="2"/>
        <v>0</v>
      </c>
      <c r="O10" s="53">
        <f t="shared" si="2"/>
        <v>0</v>
      </c>
      <c r="P10" s="53">
        <f t="shared" si="2"/>
        <v>0</v>
      </c>
      <c r="Q10" s="53">
        <f t="shared" si="2"/>
        <v>0</v>
      </c>
      <c r="R10" s="53">
        <f t="shared" si="2"/>
        <v>0</v>
      </c>
      <c r="S10" s="54">
        <f t="shared" si="2"/>
        <v>0</v>
      </c>
    </row>
    <row r="11" spans="1:19" ht="18" customHeight="1" thickBot="1" x14ac:dyDescent="0.25">
      <c r="A11" s="346" t="s">
        <v>183</v>
      </c>
      <c r="B11" s="132" t="s">
        <v>21</v>
      </c>
      <c r="C11" s="104">
        <v>455</v>
      </c>
      <c r="D11" s="99">
        <v>229</v>
      </c>
      <c r="E11" s="100">
        <v>226</v>
      </c>
      <c r="F11" s="101">
        <v>12</v>
      </c>
      <c r="G11" s="102">
        <v>12</v>
      </c>
      <c r="H11" s="102">
        <v>204</v>
      </c>
      <c r="I11" s="102">
        <v>195</v>
      </c>
      <c r="J11" s="102">
        <v>1</v>
      </c>
      <c r="K11" s="102">
        <v>4</v>
      </c>
      <c r="L11" s="102">
        <v>2</v>
      </c>
      <c r="M11" s="102">
        <v>5</v>
      </c>
      <c r="N11" s="102">
        <v>1</v>
      </c>
      <c r="O11" s="102">
        <v>2</v>
      </c>
      <c r="P11" s="102">
        <v>2</v>
      </c>
      <c r="Q11" s="102"/>
      <c r="R11" s="102">
        <v>7</v>
      </c>
      <c r="S11" s="103">
        <v>8</v>
      </c>
    </row>
    <row r="12" spans="1:19" ht="18" customHeight="1" thickBot="1" x14ac:dyDescent="0.25">
      <c r="A12" s="346"/>
      <c r="B12" s="133" t="s">
        <v>17</v>
      </c>
      <c r="C12" s="52">
        <v>100</v>
      </c>
      <c r="D12" s="53">
        <f t="shared" ref="D12:S12" si="3">IF($C11=0,0%,(D11/$C11*100))</f>
        <v>50.329670329670328</v>
      </c>
      <c r="E12" s="54">
        <f t="shared" si="3"/>
        <v>49.670329670329672</v>
      </c>
      <c r="F12" s="52">
        <f t="shared" si="3"/>
        <v>2.6373626373626373</v>
      </c>
      <c r="G12" s="53">
        <f t="shared" si="3"/>
        <v>2.6373626373626373</v>
      </c>
      <c r="H12" s="53">
        <f t="shared" si="3"/>
        <v>44.835164835164839</v>
      </c>
      <c r="I12" s="53">
        <f t="shared" si="3"/>
        <v>42.857142857142854</v>
      </c>
      <c r="J12" s="53">
        <f t="shared" si="3"/>
        <v>0.21978021978021978</v>
      </c>
      <c r="K12" s="53">
        <f t="shared" si="3"/>
        <v>0.87912087912087911</v>
      </c>
      <c r="L12" s="53">
        <f t="shared" si="3"/>
        <v>0.43956043956043955</v>
      </c>
      <c r="M12" s="53">
        <f t="shared" si="3"/>
        <v>1.098901098901099</v>
      </c>
      <c r="N12" s="53">
        <f t="shared" si="3"/>
        <v>0.21978021978021978</v>
      </c>
      <c r="O12" s="53">
        <f t="shared" si="3"/>
        <v>0.43956043956043955</v>
      </c>
      <c r="P12" s="53">
        <f t="shared" si="3"/>
        <v>0.43956043956043955</v>
      </c>
      <c r="Q12" s="53">
        <f t="shared" si="3"/>
        <v>0</v>
      </c>
      <c r="R12" s="53">
        <f t="shared" si="3"/>
        <v>1.5384615384615385</v>
      </c>
      <c r="S12" s="54">
        <f t="shared" si="3"/>
        <v>1.7582417582417582</v>
      </c>
    </row>
    <row r="13" spans="1:19" ht="18" customHeight="1" thickBot="1" x14ac:dyDescent="0.25">
      <c r="A13" s="346" t="s">
        <v>184</v>
      </c>
      <c r="B13" s="132" t="s">
        <v>21</v>
      </c>
      <c r="C13" s="104">
        <v>674</v>
      </c>
      <c r="D13" s="99">
        <v>367</v>
      </c>
      <c r="E13" s="100">
        <v>307</v>
      </c>
      <c r="F13" s="101">
        <v>17</v>
      </c>
      <c r="G13" s="102">
        <v>13</v>
      </c>
      <c r="H13" s="102">
        <v>316</v>
      </c>
      <c r="I13" s="102">
        <v>268</v>
      </c>
      <c r="J13" s="102">
        <v>1</v>
      </c>
      <c r="K13" s="102">
        <v>6</v>
      </c>
      <c r="L13" s="102">
        <v>6</v>
      </c>
      <c r="M13" s="102">
        <v>7</v>
      </c>
      <c r="N13" s="102"/>
      <c r="O13" s="102">
        <v>2</v>
      </c>
      <c r="P13" s="102">
        <v>9</v>
      </c>
      <c r="Q13" s="102">
        <v>2</v>
      </c>
      <c r="R13" s="102">
        <v>18</v>
      </c>
      <c r="S13" s="103">
        <v>9</v>
      </c>
    </row>
    <row r="14" spans="1:19" ht="18" customHeight="1" thickBot="1" x14ac:dyDescent="0.25">
      <c r="A14" s="346"/>
      <c r="B14" s="133" t="s">
        <v>17</v>
      </c>
      <c r="C14" s="52">
        <v>100</v>
      </c>
      <c r="D14" s="53">
        <f t="shared" ref="D14:S14" si="4">IF($C13=0,0%,(D13/$C13*100))</f>
        <v>54.451038575667653</v>
      </c>
      <c r="E14" s="54">
        <f t="shared" si="4"/>
        <v>45.548961424332347</v>
      </c>
      <c r="F14" s="52">
        <f t="shared" si="4"/>
        <v>2.5222551928783381</v>
      </c>
      <c r="G14" s="53">
        <f t="shared" si="4"/>
        <v>1.9287833827893175</v>
      </c>
      <c r="H14" s="53">
        <f t="shared" si="4"/>
        <v>46.884272997032639</v>
      </c>
      <c r="I14" s="53">
        <f t="shared" si="4"/>
        <v>39.762611275964396</v>
      </c>
      <c r="J14" s="53">
        <f t="shared" si="4"/>
        <v>0.14836795252225521</v>
      </c>
      <c r="K14" s="53">
        <f t="shared" si="4"/>
        <v>0.89020771513353114</v>
      </c>
      <c r="L14" s="53">
        <f t="shared" si="4"/>
        <v>0.89020771513353114</v>
      </c>
      <c r="M14" s="53">
        <f t="shared" si="4"/>
        <v>1.0385756676557862</v>
      </c>
      <c r="N14" s="53">
        <f t="shared" si="4"/>
        <v>0</v>
      </c>
      <c r="O14" s="53">
        <f t="shared" si="4"/>
        <v>0.29673590504451042</v>
      </c>
      <c r="P14" s="53">
        <f t="shared" si="4"/>
        <v>1.3353115727002967</v>
      </c>
      <c r="Q14" s="53">
        <f t="shared" si="4"/>
        <v>0.29673590504451042</v>
      </c>
      <c r="R14" s="53">
        <f t="shared" si="4"/>
        <v>2.6706231454005933</v>
      </c>
      <c r="S14" s="54">
        <f t="shared" si="4"/>
        <v>1.3353115727002967</v>
      </c>
    </row>
    <row r="15" spans="1:19" ht="18" customHeight="1" thickBot="1" x14ac:dyDescent="0.25">
      <c r="A15" s="346" t="s">
        <v>185</v>
      </c>
      <c r="B15" s="132" t="s">
        <v>21</v>
      </c>
      <c r="C15" s="104">
        <v>504</v>
      </c>
      <c r="D15" s="99">
        <v>245</v>
      </c>
      <c r="E15" s="100">
        <v>259</v>
      </c>
      <c r="F15" s="101">
        <v>20</v>
      </c>
      <c r="G15" s="102">
        <v>19</v>
      </c>
      <c r="H15" s="102">
        <v>205</v>
      </c>
      <c r="I15" s="102">
        <v>217</v>
      </c>
      <c r="J15" s="102">
        <v>2</v>
      </c>
      <c r="K15" s="102">
        <v>2</v>
      </c>
      <c r="L15" s="102">
        <v>5</v>
      </c>
      <c r="M15" s="102">
        <v>12</v>
      </c>
      <c r="N15" s="102">
        <v>1</v>
      </c>
      <c r="O15" s="102"/>
      <c r="P15" s="102">
        <v>1</v>
      </c>
      <c r="Q15" s="102"/>
      <c r="R15" s="102">
        <v>11</v>
      </c>
      <c r="S15" s="103">
        <v>9</v>
      </c>
    </row>
    <row r="16" spans="1:19" ht="18" customHeight="1" thickBot="1" x14ac:dyDescent="0.25">
      <c r="A16" s="346"/>
      <c r="B16" s="133" t="s">
        <v>17</v>
      </c>
      <c r="C16" s="52">
        <v>100</v>
      </c>
      <c r="D16" s="53">
        <f t="shared" ref="D16:S16" si="5">IF($C15=0,0%,(D15/$C15*100))</f>
        <v>48.611111111111107</v>
      </c>
      <c r="E16" s="54">
        <f t="shared" si="5"/>
        <v>51.388888888888886</v>
      </c>
      <c r="F16" s="52">
        <f t="shared" si="5"/>
        <v>3.9682539682539679</v>
      </c>
      <c r="G16" s="53">
        <f t="shared" si="5"/>
        <v>3.7698412698412698</v>
      </c>
      <c r="H16" s="53">
        <f t="shared" si="5"/>
        <v>40.674603174603178</v>
      </c>
      <c r="I16" s="53">
        <f t="shared" si="5"/>
        <v>43.055555555555557</v>
      </c>
      <c r="J16" s="53">
        <f t="shared" si="5"/>
        <v>0.3968253968253968</v>
      </c>
      <c r="K16" s="53">
        <f t="shared" si="5"/>
        <v>0.3968253968253968</v>
      </c>
      <c r="L16" s="53">
        <f t="shared" si="5"/>
        <v>0.99206349206349198</v>
      </c>
      <c r="M16" s="53">
        <f t="shared" si="5"/>
        <v>2.3809523809523809</v>
      </c>
      <c r="N16" s="53">
        <f t="shared" si="5"/>
        <v>0.1984126984126984</v>
      </c>
      <c r="O16" s="53">
        <f t="shared" si="5"/>
        <v>0</v>
      </c>
      <c r="P16" s="53">
        <f t="shared" si="5"/>
        <v>0.1984126984126984</v>
      </c>
      <c r="Q16" s="53">
        <f t="shared" si="5"/>
        <v>0</v>
      </c>
      <c r="R16" s="53">
        <f t="shared" si="5"/>
        <v>2.1825396825396823</v>
      </c>
      <c r="S16" s="54">
        <f t="shared" si="5"/>
        <v>1.7857142857142856</v>
      </c>
    </row>
    <row r="17" spans="1:19" ht="18" customHeight="1" thickBot="1" x14ac:dyDescent="0.25">
      <c r="A17" s="346" t="s">
        <v>186</v>
      </c>
      <c r="B17" s="132" t="s">
        <v>21</v>
      </c>
      <c r="C17" s="104">
        <v>186</v>
      </c>
      <c r="D17" s="99">
        <v>74</v>
      </c>
      <c r="E17" s="100">
        <v>112</v>
      </c>
      <c r="F17" s="101">
        <v>4</v>
      </c>
      <c r="G17" s="102">
        <v>12</v>
      </c>
      <c r="H17" s="102">
        <v>56</v>
      </c>
      <c r="I17" s="102">
        <v>88</v>
      </c>
      <c r="J17" s="102">
        <v>2</v>
      </c>
      <c r="K17" s="102"/>
      <c r="L17" s="102"/>
      <c r="M17" s="102">
        <v>4</v>
      </c>
      <c r="N17" s="102"/>
      <c r="O17" s="102"/>
      <c r="P17" s="102">
        <v>4</v>
      </c>
      <c r="Q17" s="102"/>
      <c r="R17" s="102">
        <v>8</v>
      </c>
      <c r="S17" s="103">
        <v>8</v>
      </c>
    </row>
    <row r="18" spans="1:19" ht="18" customHeight="1" thickBot="1" x14ac:dyDescent="0.25">
      <c r="A18" s="346"/>
      <c r="B18" s="133" t="s">
        <v>17</v>
      </c>
      <c r="C18" s="52">
        <v>100</v>
      </c>
      <c r="D18" s="53">
        <f t="shared" ref="D18:S18" si="6">IF($C17=0,0%,(D17/$C17*100))</f>
        <v>39.784946236559136</v>
      </c>
      <c r="E18" s="54">
        <f t="shared" si="6"/>
        <v>60.215053763440864</v>
      </c>
      <c r="F18" s="52">
        <f t="shared" si="6"/>
        <v>2.1505376344086025</v>
      </c>
      <c r="G18" s="53">
        <f t="shared" si="6"/>
        <v>6.4516129032258061</v>
      </c>
      <c r="H18" s="53">
        <f t="shared" si="6"/>
        <v>30.107526881720432</v>
      </c>
      <c r="I18" s="53">
        <f t="shared" si="6"/>
        <v>47.311827956989248</v>
      </c>
      <c r="J18" s="53">
        <f t="shared" si="6"/>
        <v>1.0752688172043012</v>
      </c>
      <c r="K18" s="53">
        <f t="shared" si="6"/>
        <v>0</v>
      </c>
      <c r="L18" s="53">
        <f t="shared" si="6"/>
        <v>0</v>
      </c>
      <c r="M18" s="53">
        <f t="shared" si="6"/>
        <v>2.1505376344086025</v>
      </c>
      <c r="N18" s="53">
        <f t="shared" si="6"/>
        <v>0</v>
      </c>
      <c r="O18" s="53">
        <f t="shared" si="6"/>
        <v>0</v>
      </c>
      <c r="P18" s="53">
        <f t="shared" si="6"/>
        <v>2.1505376344086025</v>
      </c>
      <c r="Q18" s="53">
        <f t="shared" si="6"/>
        <v>0</v>
      </c>
      <c r="R18" s="53">
        <f t="shared" si="6"/>
        <v>4.3010752688172049</v>
      </c>
      <c r="S18" s="54">
        <f t="shared" si="6"/>
        <v>4.3010752688172049</v>
      </c>
    </row>
    <row r="19" spans="1:19" ht="18" customHeight="1" thickBot="1" x14ac:dyDescent="0.25">
      <c r="A19" s="346" t="s">
        <v>187</v>
      </c>
      <c r="B19" s="132" t="s">
        <v>21</v>
      </c>
      <c r="C19" s="104">
        <v>48</v>
      </c>
      <c r="D19" s="99">
        <v>17</v>
      </c>
      <c r="E19" s="100">
        <v>31</v>
      </c>
      <c r="F19" s="101">
        <v>2</v>
      </c>
      <c r="G19" s="102">
        <v>3</v>
      </c>
      <c r="H19" s="102">
        <v>12</v>
      </c>
      <c r="I19" s="102">
        <v>20</v>
      </c>
      <c r="J19" s="102">
        <v>1</v>
      </c>
      <c r="K19" s="102">
        <v>1</v>
      </c>
      <c r="L19" s="102"/>
      <c r="M19" s="102">
        <v>3</v>
      </c>
      <c r="N19" s="102"/>
      <c r="O19" s="102">
        <v>2</v>
      </c>
      <c r="P19" s="102"/>
      <c r="Q19" s="102"/>
      <c r="R19" s="102">
        <v>2</v>
      </c>
      <c r="S19" s="103">
        <v>2</v>
      </c>
    </row>
    <row r="20" spans="1:19" ht="18" customHeight="1" thickBot="1" x14ac:dyDescent="0.25">
      <c r="A20" s="346"/>
      <c r="B20" s="133" t="s">
        <v>17</v>
      </c>
      <c r="C20" s="52">
        <v>100</v>
      </c>
      <c r="D20" s="53">
        <f t="shared" ref="D20:S20" si="7">IF($C19=0,0%,(D19/$C19*100))</f>
        <v>35.416666666666671</v>
      </c>
      <c r="E20" s="54">
        <f t="shared" si="7"/>
        <v>64.583333333333343</v>
      </c>
      <c r="F20" s="52">
        <f t="shared" si="7"/>
        <v>4.1666666666666661</v>
      </c>
      <c r="G20" s="53">
        <f t="shared" si="7"/>
        <v>6.25</v>
      </c>
      <c r="H20" s="53">
        <f t="shared" si="7"/>
        <v>25</v>
      </c>
      <c r="I20" s="53">
        <f t="shared" si="7"/>
        <v>41.666666666666671</v>
      </c>
      <c r="J20" s="53">
        <f t="shared" si="7"/>
        <v>2.083333333333333</v>
      </c>
      <c r="K20" s="53">
        <f t="shared" si="7"/>
        <v>2.083333333333333</v>
      </c>
      <c r="L20" s="53">
        <f t="shared" si="7"/>
        <v>0</v>
      </c>
      <c r="M20" s="53">
        <f t="shared" si="7"/>
        <v>6.25</v>
      </c>
      <c r="N20" s="53">
        <f t="shared" si="7"/>
        <v>0</v>
      </c>
      <c r="O20" s="53">
        <f t="shared" si="7"/>
        <v>4.1666666666666661</v>
      </c>
      <c r="P20" s="53">
        <f t="shared" si="7"/>
        <v>0</v>
      </c>
      <c r="Q20" s="53">
        <f t="shared" si="7"/>
        <v>0</v>
      </c>
      <c r="R20" s="53">
        <f t="shared" si="7"/>
        <v>4.1666666666666661</v>
      </c>
      <c r="S20" s="54">
        <f t="shared" si="7"/>
        <v>4.1666666666666661</v>
      </c>
    </row>
    <row r="21" spans="1:19" ht="18" customHeight="1" thickBot="1" x14ac:dyDescent="0.25">
      <c r="A21" s="380" t="s">
        <v>155</v>
      </c>
      <c r="B21" s="381"/>
      <c r="C21" s="381"/>
      <c r="D21" s="381"/>
      <c r="E21" s="381"/>
      <c r="F21" s="381"/>
      <c r="G21" s="381"/>
      <c r="H21" s="381"/>
      <c r="I21" s="381"/>
      <c r="J21" s="381"/>
      <c r="K21" s="381"/>
      <c r="L21" s="381"/>
      <c r="M21" s="381"/>
      <c r="N21" s="381"/>
      <c r="O21" s="381"/>
      <c r="P21" s="381"/>
      <c r="Q21" s="381"/>
      <c r="R21" s="381"/>
      <c r="S21" s="382"/>
    </row>
    <row r="22" spans="1:19" ht="18" customHeight="1" thickBot="1" x14ac:dyDescent="0.25">
      <c r="A22" s="263" t="s">
        <v>28</v>
      </c>
      <c r="B22" s="129" t="s">
        <v>29</v>
      </c>
      <c r="C22" s="92">
        <v>75</v>
      </c>
      <c r="D22" s="19"/>
      <c r="E22" s="46"/>
      <c r="F22" s="19"/>
      <c r="G22" s="20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2"/>
    </row>
    <row r="23" spans="1:19" ht="18" customHeight="1" x14ac:dyDescent="0.2">
      <c r="A23" s="328" t="s">
        <v>41</v>
      </c>
      <c r="B23" s="132" t="s">
        <v>21</v>
      </c>
      <c r="C23" s="104">
        <v>1228</v>
      </c>
      <c r="D23" s="99">
        <v>676</v>
      </c>
      <c r="E23" s="100">
        <v>552</v>
      </c>
      <c r="F23" s="101">
        <v>86</v>
      </c>
      <c r="G23" s="102">
        <v>61</v>
      </c>
      <c r="H23" s="102">
        <v>523</v>
      </c>
      <c r="I23" s="102">
        <v>448</v>
      </c>
      <c r="J23" s="102">
        <v>11</v>
      </c>
      <c r="K23" s="102">
        <v>14</v>
      </c>
      <c r="L23" s="102">
        <v>18</v>
      </c>
      <c r="M23" s="102">
        <v>12</v>
      </c>
      <c r="N23" s="102">
        <v>1</v>
      </c>
      <c r="O23" s="102"/>
      <c r="P23" s="102">
        <v>8</v>
      </c>
      <c r="Q23" s="102">
        <v>5</v>
      </c>
      <c r="R23" s="102">
        <v>29</v>
      </c>
      <c r="S23" s="103">
        <v>12</v>
      </c>
    </row>
    <row r="24" spans="1:19" ht="18" customHeight="1" thickBot="1" x14ac:dyDescent="0.25">
      <c r="A24" s="383"/>
      <c r="B24" s="133" t="s">
        <v>17</v>
      </c>
      <c r="C24" s="52">
        <v>100</v>
      </c>
      <c r="D24" s="53">
        <f t="shared" ref="D24:S24" si="8">IF($C23=0,0%,(D23/$C23*100))</f>
        <v>55.048859934853425</v>
      </c>
      <c r="E24" s="54">
        <f t="shared" si="8"/>
        <v>44.951140065146575</v>
      </c>
      <c r="F24" s="52">
        <f t="shared" si="8"/>
        <v>7.0032573289902285</v>
      </c>
      <c r="G24" s="53">
        <f t="shared" si="8"/>
        <v>4.9674267100977199</v>
      </c>
      <c r="H24" s="53">
        <f t="shared" si="8"/>
        <v>42.589576547231275</v>
      </c>
      <c r="I24" s="53">
        <f t="shared" si="8"/>
        <v>36.482084690553748</v>
      </c>
      <c r="J24" s="53">
        <f t="shared" si="8"/>
        <v>0.89576547231270365</v>
      </c>
      <c r="K24" s="53">
        <f t="shared" si="8"/>
        <v>1.1400651465798046</v>
      </c>
      <c r="L24" s="53">
        <f t="shared" si="8"/>
        <v>1.4657980456026058</v>
      </c>
      <c r="M24" s="53">
        <f t="shared" si="8"/>
        <v>0.97719869706840379</v>
      </c>
      <c r="N24" s="53">
        <f t="shared" si="8"/>
        <v>8.1433224755700334E-2</v>
      </c>
      <c r="O24" s="53">
        <f t="shared" si="8"/>
        <v>0</v>
      </c>
      <c r="P24" s="53">
        <f t="shared" si="8"/>
        <v>0.65146579804560267</v>
      </c>
      <c r="Q24" s="53">
        <f t="shared" si="8"/>
        <v>0.40716612377850164</v>
      </c>
      <c r="R24" s="53">
        <f t="shared" si="8"/>
        <v>2.3615635179153096</v>
      </c>
      <c r="S24" s="54">
        <f t="shared" si="8"/>
        <v>0.97719869706840379</v>
      </c>
    </row>
    <row r="25" spans="1:19" ht="18" customHeight="1" x14ac:dyDescent="0.2">
      <c r="A25" s="328" t="s">
        <v>156</v>
      </c>
      <c r="B25" s="132" t="s">
        <v>21</v>
      </c>
      <c r="C25" s="104">
        <v>440</v>
      </c>
      <c r="D25" s="99">
        <v>249</v>
      </c>
      <c r="E25" s="100">
        <v>191</v>
      </c>
      <c r="F25" s="101">
        <v>27</v>
      </c>
      <c r="G25" s="102">
        <v>13</v>
      </c>
      <c r="H25" s="102">
        <v>205</v>
      </c>
      <c r="I25" s="102">
        <v>167</v>
      </c>
      <c r="J25" s="102">
        <v>1</v>
      </c>
      <c r="K25" s="102">
        <v>2</v>
      </c>
      <c r="L25" s="102">
        <v>6</v>
      </c>
      <c r="M25" s="102">
        <v>3</v>
      </c>
      <c r="N25" s="102"/>
      <c r="O25" s="102"/>
      <c r="P25" s="102">
        <v>2</v>
      </c>
      <c r="Q25" s="102"/>
      <c r="R25" s="102">
        <v>8</v>
      </c>
      <c r="S25" s="103">
        <v>6</v>
      </c>
    </row>
    <row r="26" spans="1:19" ht="18" customHeight="1" thickBot="1" x14ac:dyDescent="0.25">
      <c r="A26" s="383"/>
      <c r="B26" s="133" t="s">
        <v>17</v>
      </c>
      <c r="C26" s="52">
        <v>100</v>
      </c>
      <c r="D26" s="53">
        <f t="shared" ref="D26:S26" si="9">IF($C25=0,0%,(D25/$C25*100))</f>
        <v>56.590909090909093</v>
      </c>
      <c r="E26" s="54">
        <f t="shared" si="9"/>
        <v>43.409090909090907</v>
      </c>
      <c r="F26" s="52">
        <f t="shared" si="9"/>
        <v>6.1363636363636367</v>
      </c>
      <c r="G26" s="53">
        <f t="shared" si="9"/>
        <v>2.9545454545454546</v>
      </c>
      <c r="H26" s="53">
        <f t="shared" si="9"/>
        <v>46.590909090909086</v>
      </c>
      <c r="I26" s="53">
        <f t="shared" si="9"/>
        <v>37.954545454545453</v>
      </c>
      <c r="J26" s="53">
        <f t="shared" si="9"/>
        <v>0.22727272727272727</v>
      </c>
      <c r="K26" s="53">
        <f t="shared" si="9"/>
        <v>0.45454545454545453</v>
      </c>
      <c r="L26" s="53">
        <f t="shared" si="9"/>
        <v>1.3636363636363635</v>
      </c>
      <c r="M26" s="53">
        <f t="shared" si="9"/>
        <v>0.68181818181818177</v>
      </c>
      <c r="N26" s="53">
        <f t="shared" si="9"/>
        <v>0</v>
      </c>
      <c r="O26" s="53">
        <f t="shared" si="9"/>
        <v>0</v>
      </c>
      <c r="P26" s="53">
        <f t="shared" si="9"/>
        <v>0.45454545454545453</v>
      </c>
      <c r="Q26" s="53">
        <f t="shared" si="9"/>
        <v>0</v>
      </c>
      <c r="R26" s="53">
        <f t="shared" si="9"/>
        <v>1.8181818181818181</v>
      </c>
      <c r="S26" s="54">
        <f t="shared" si="9"/>
        <v>1.3636363636363635</v>
      </c>
    </row>
    <row r="27" spans="1:19" ht="18" customHeight="1" x14ac:dyDescent="0.2">
      <c r="A27" s="384" t="s">
        <v>30</v>
      </c>
      <c r="B27" s="132" t="s">
        <v>21</v>
      </c>
      <c r="C27" s="104">
        <v>393</v>
      </c>
      <c r="D27" s="99">
        <v>222</v>
      </c>
      <c r="E27" s="100">
        <v>171</v>
      </c>
      <c r="F27" s="101">
        <v>21</v>
      </c>
      <c r="G27" s="102">
        <v>12</v>
      </c>
      <c r="H27" s="102">
        <v>185</v>
      </c>
      <c r="I27" s="102">
        <v>149</v>
      </c>
      <c r="J27" s="102">
        <v>1</v>
      </c>
      <c r="K27" s="102">
        <v>2</v>
      </c>
      <c r="L27" s="102">
        <v>6</v>
      </c>
      <c r="M27" s="102">
        <v>3</v>
      </c>
      <c r="N27" s="102"/>
      <c r="O27" s="102"/>
      <c r="P27" s="102">
        <v>2</v>
      </c>
      <c r="Q27" s="102"/>
      <c r="R27" s="102">
        <v>7</v>
      </c>
      <c r="S27" s="103">
        <v>5</v>
      </c>
    </row>
    <row r="28" spans="1:19" ht="18" customHeight="1" thickBot="1" x14ac:dyDescent="0.25">
      <c r="A28" s="385"/>
      <c r="B28" s="133" t="s">
        <v>17</v>
      </c>
      <c r="C28" s="52">
        <v>100</v>
      </c>
      <c r="D28" s="53">
        <f t="shared" ref="D28:S28" si="10">IF($C27=0,0%,(D27/$C27*100))</f>
        <v>56.488549618320619</v>
      </c>
      <c r="E28" s="54">
        <f t="shared" si="10"/>
        <v>43.511450381679388</v>
      </c>
      <c r="F28" s="52">
        <f t="shared" si="10"/>
        <v>5.343511450381679</v>
      </c>
      <c r="G28" s="53">
        <f t="shared" si="10"/>
        <v>3.0534351145038165</v>
      </c>
      <c r="H28" s="53">
        <f t="shared" si="10"/>
        <v>47.073791348600508</v>
      </c>
      <c r="I28" s="53">
        <f t="shared" si="10"/>
        <v>37.913486005089055</v>
      </c>
      <c r="J28" s="53">
        <f t="shared" si="10"/>
        <v>0.2544529262086514</v>
      </c>
      <c r="K28" s="53">
        <f t="shared" si="10"/>
        <v>0.5089058524173028</v>
      </c>
      <c r="L28" s="53">
        <f t="shared" si="10"/>
        <v>1.5267175572519083</v>
      </c>
      <c r="M28" s="53">
        <f t="shared" si="10"/>
        <v>0.76335877862595414</v>
      </c>
      <c r="N28" s="53">
        <f t="shared" si="10"/>
        <v>0</v>
      </c>
      <c r="O28" s="53">
        <f t="shared" si="10"/>
        <v>0</v>
      </c>
      <c r="P28" s="53">
        <f t="shared" si="10"/>
        <v>0.5089058524173028</v>
      </c>
      <c r="Q28" s="53">
        <f t="shared" si="10"/>
        <v>0</v>
      </c>
      <c r="R28" s="53">
        <f t="shared" si="10"/>
        <v>1.7811704834605597</v>
      </c>
      <c r="S28" s="54">
        <f t="shared" si="10"/>
        <v>1.2722646310432568</v>
      </c>
    </row>
    <row r="29" spans="1:19" ht="18" customHeight="1" x14ac:dyDescent="0.2">
      <c r="A29" s="386" t="s">
        <v>158</v>
      </c>
      <c r="B29" s="132" t="s">
        <v>21</v>
      </c>
      <c r="C29" s="104">
        <v>39</v>
      </c>
      <c r="D29" s="99">
        <v>15</v>
      </c>
      <c r="E29" s="100">
        <v>24</v>
      </c>
      <c r="F29" s="101">
        <v>1</v>
      </c>
      <c r="G29" s="102">
        <v>2</v>
      </c>
      <c r="H29" s="102">
        <v>14</v>
      </c>
      <c r="I29" s="102">
        <v>22</v>
      </c>
      <c r="J29" s="102"/>
      <c r="K29" s="102"/>
      <c r="L29" s="102"/>
      <c r="M29" s="102"/>
      <c r="N29" s="102"/>
      <c r="O29" s="102"/>
      <c r="P29" s="102"/>
      <c r="Q29" s="102"/>
      <c r="R29" s="102"/>
      <c r="S29" s="103"/>
    </row>
    <row r="30" spans="1:19" ht="18" customHeight="1" thickBot="1" x14ac:dyDescent="0.25">
      <c r="A30" s="387"/>
      <c r="B30" s="133" t="s">
        <v>17</v>
      </c>
      <c r="C30" s="52">
        <v>100</v>
      </c>
      <c r="D30" s="53">
        <f t="shared" ref="D30:S30" si="11">IF($C29=0,0%,(D29/$C29*100))</f>
        <v>38.461538461538467</v>
      </c>
      <c r="E30" s="54">
        <f t="shared" si="11"/>
        <v>61.53846153846154</v>
      </c>
      <c r="F30" s="52">
        <f t="shared" si="11"/>
        <v>2.5641025641025639</v>
      </c>
      <c r="G30" s="53">
        <f t="shared" si="11"/>
        <v>5.1282051282051277</v>
      </c>
      <c r="H30" s="53">
        <f t="shared" si="11"/>
        <v>35.897435897435898</v>
      </c>
      <c r="I30" s="53">
        <f t="shared" si="11"/>
        <v>56.410256410256409</v>
      </c>
      <c r="J30" s="53">
        <f t="shared" si="11"/>
        <v>0</v>
      </c>
      <c r="K30" s="53">
        <f t="shared" si="11"/>
        <v>0</v>
      </c>
      <c r="L30" s="53">
        <f t="shared" si="11"/>
        <v>0</v>
      </c>
      <c r="M30" s="53">
        <f t="shared" si="11"/>
        <v>0</v>
      </c>
      <c r="N30" s="53">
        <f t="shared" si="11"/>
        <v>0</v>
      </c>
      <c r="O30" s="53">
        <f t="shared" si="11"/>
        <v>0</v>
      </c>
      <c r="P30" s="53">
        <f t="shared" si="11"/>
        <v>0</v>
      </c>
      <c r="Q30" s="53">
        <f t="shared" si="11"/>
        <v>0</v>
      </c>
      <c r="R30" s="53">
        <f t="shared" si="11"/>
        <v>0</v>
      </c>
      <c r="S30" s="54">
        <f t="shared" si="11"/>
        <v>0</v>
      </c>
    </row>
    <row r="31" spans="1:19" ht="18" customHeight="1" thickBot="1" x14ac:dyDescent="0.25">
      <c r="A31" s="388" t="s">
        <v>157</v>
      </c>
      <c r="B31" s="389"/>
      <c r="C31" s="389"/>
      <c r="D31" s="389"/>
      <c r="E31" s="389"/>
      <c r="F31" s="389"/>
      <c r="G31" s="389"/>
      <c r="H31" s="389"/>
      <c r="I31" s="389"/>
      <c r="J31" s="389"/>
      <c r="K31" s="389"/>
      <c r="L31" s="389"/>
      <c r="M31" s="389"/>
      <c r="N31" s="389"/>
      <c r="O31" s="389"/>
      <c r="P31" s="389"/>
      <c r="Q31" s="389"/>
      <c r="R31" s="389"/>
      <c r="S31" s="390"/>
    </row>
    <row r="32" spans="1:19" ht="13.5" thickBot="1" x14ac:dyDescent="0.25">
      <c r="A32" s="262" t="s">
        <v>28</v>
      </c>
      <c r="B32" s="129" t="s">
        <v>29</v>
      </c>
      <c r="C32" s="39">
        <v>122</v>
      </c>
      <c r="D32" s="19"/>
      <c r="E32" s="46"/>
      <c r="F32" s="19"/>
      <c r="G32" s="20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2"/>
    </row>
    <row r="33" spans="1:19" ht="18" customHeight="1" x14ac:dyDescent="0.2">
      <c r="A33" s="328" t="s">
        <v>41</v>
      </c>
      <c r="B33" s="132" t="s">
        <v>21</v>
      </c>
      <c r="C33" s="104">
        <v>4312</v>
      </c>
      <c r="D33" s="99">
        <v>2124</v>
      </c>
      <c r="E33" s="100">
        <v>2188</v>
      </c>
      <c r="F33" s="101">
        <v>215</v>
      </c>
      <c r="G33" s="102">
        <v>241</v>
      </c>
      <c r="H33" s="102">
        <v>1678</v>
      </c>
      <c r="I33" s="102">
        <v>1721</v>
      </c>
      <c r="J33" s="102">
        <v>75</v>
      </c>
      <c r="K33" s="102">
        <v>73</v>
      </c>
      <c r="L33" s="102">
        <v>73</v>
      </c>
      <c r="M33" s="102">
        <v>58</v>
      </c>
      <c r="N33" s="102">
        <v>2</v>
      </c>
      <c r="O33" s="102">
        <v>3</v>
      </c>
      <c r="P33" s="102">
        <v>17</v>
      </c>
      <c r="Q33" s="102">
        <v>15</v>
      </c>
      <c r="R33" s="102">
        <v>64</v>
      </c>
      <c r="S33" s="103">
        <v>77</v>
      </c>
    </row>
    <row r="34" spans="1:19" ht="18" customHeight="1" thickBot="1" x14ac:dyDescent="0.25">
      <c r="A34" s="383"/>
      <c r="B34" s="133" t="s">
        <v>17</v>
      </c>
      <c r="C34" s="52">
        <v>100</v>
      </c>
      <c r="D34" s="53">
        <f t="shared" ref="D34:S34" si="12">IF($C33=0,0%,(D33/$C33*100))</f>
        <v>49.257884972170686</v>
      </c>
      <c r="E34" s="54">
        <f t="shared" si="12"/>
        <v>50.742115027829314</v>
      </c>
      <c r="F34" s="52">
        <f t="shared" si="12"/>
        <v>4.9860853432282006</v>
      </c>
      <c r="G34" s="53">
        <f t="shared" si="12"/>
        <v>5.5890538033395183</v>
      </c>
      <c r="H34" s="53">
        <f t="shared" si="12"/>
        <v>38.914656771799628</v>
      </c>
      <c r="I34" s="53">
        <f t="shared" si="12"/>
        <v>39.911873840445267</v>
      </c>
      <c r="J34" s="53">
        <f t="shared" si="12"/>
        <v>1.7393320964749537</v>
      </c>
      <c r="K34" s="53">
        <f t="shared" si="12"/>
        <v>1.6929499072356216</v>
      </c>
      <c r="L34" s="53">
        <f t="shared" si="12"/>
        <v>1.6929499072356216</v>
      </c>
      <c r="M34" s="53">
        <f t="shared" si="12"/>
        <v>1.3450834879406308</v>
      </c>
      <c r="N34" s="53">
        <f t="shared" si="12"/>
        <v>4.63821892393321E-2</v>
      </c>
      <c r="O34" s="53">
        <f t="shared" si="12"/>
        <v>6.9573283858998136E-2</v>
      </c>
      <c r="P34" s="53">
        <f t="shared" si="12"/>
        <v>0.39424860853432286</v>
      </c>
      <c r="Q34" s="53">
        <f t="shared" si="12"/>
        <v>0.34786641929499074</v>
      </c>
      <c r="R34" s="53">
        <f t="shared" si="12"/>
        <v>1.4842300556586272</v>
      </c>
      <c r="S34" s="54">
        <f t="shared" si="12"/>
        <v>1.7857142857142856</v>
      </c>
    </row>
    <row r="35" spans="1:19" ht="18" customHeight="1" x14ac:dyDescent="0.2">
      <c r="A35" s="328" t="s">
        <v>156</v>
      </c>
      <c r="B35" s="132" t="s">
        <v>21</v>
      </c>
      <c r="C35" s="104">
        <v>2536</v>
      </c>
      <c r="D35" s="99">
        <v>1227</v>
      </c>
      <c r="E35" s="100">
        <v>1309</v>
      </c>
      <c r="F35" s="101">
        <v>100</v>
      </c>
      <c r="G35" s="102">
        <v>128</v>
      </c>
      <c r="H35" s="102">
        <v>1022</v>
      </c>
      <c r="I35" s="102">
        <v>1086</v>
      </c>
      <c r="J35" s="102">
        <v>25</v>
      </c>
      <c r="K35" s="102">
        <v>16</v>
      </c>
      <c r="L35" s="102">
        <v>40</v>
      </c>
      <c r="M35" s="102">
        <v>30</v>
      </c>
      <c r="N35" s="102">
        <v>1</v>
      </c>
      <c r="O35" s="102">
        <v>2</v>
      </c>
      <c r="P35" s="102">
        <v>9</v>
      </c>
      <c r="Q35" s="102">
        <v>3</v>
      </c>
      <c r="R35" s="102">
        <v>30</v>
      </c>
      <c r="S35" s="103">
        <v>44</v>
      </c>
    </row>
    <row r="36" spans="1:19" ht="18" customHeight="1" thickBot="1" x14ac:dyDescent="0.25">
      <c r="A36" s="383"/>
      <c r="B36" s="133" t="s">
        <v>17</v>
      </c>
      <c r="C36" s="52">
        <v>100</v>
      </c>
      <c r="D36" s="53">
        <f t="shared" ref="D36:S36" si="13">IF($C35=0,0%,(D35/$C35*100))</f>
        <v>48.383280757097793</v>
      </c>
      <c r="E36" s="54">
        <f t="shared" si="13"/>
        <v>51.616719242902207</v>
      </c>
      <c r="F36" s="52">
        <f t="shared" si="13"/>
        <v>3.9432176656151419</v>
      </c>
      <c r="G36" s="53">
        <f t="shared" si="13"/>
        <v>5.0473186119873814</v>
      </c>
      <c r="H36" s="53">
        <f t="shared" si="13"/>
        <v>40.299684542586753</v>
      </c>
      <c r="I36" s="53">
        <f t="shared" si="13"/>
        <v>42.823343848580443</v>
      </c>
      <c r="J36" s="53">
        <f t="shared" si="13"/>
        <v>0.98580441640378547</v>
      </c>
      <c r="K36" s="53">
        <f t="shared" si="13"/>
        <v>0.63091482649842268</v>
      </c>
      <c r="L36" s="53">
        <f t="shared" si="13"/>
        <v>1.5772870662460567</v>
      </c>
      <c r="M36" s="53">
        <f t="shared" si="13"/>
        <v>1.1829652996845426</v>
      </c>
      <c r="N36" s="53">
        <f t="shared" si="13"/>
        <v>3.9432176656151417E-2</v>
      </c>
      <c r="O36" s="53">
        <f t="shared" si="13"/>
        <v>7.8864353312302835E-2</v>
      </c>
      <c r="P36" s="53">
        <f t="shared" si="13"/>
        <v>0.35488958990536279</v>
      </c>
      <c r="Q36" s="53">
        <f t="shared" si="13"/>
        <v>0.11829652996845426</v>
      </c>
      <c r="R36" s="53">
        <f t="shared" si="13"/>
        <v>1.1829652996845426</v>
      </c>
      <c r="S36" s="54">
        <f t="shared" si="13"/>
        <v>1.7350157728706623</v>
      </c>
    </row>
    <row r="37" spans="1:19" ht="18" customHeight="1" x14ac:dyDescent="0.2">
      <c r="A37" s="384" t="s">
        <v>30</v>
      </c>
      <c r="B37" s="132" t="s">
        <v>21</v>
      </c>
      <c r="C37" s="104">
        <v>1710</v>
      </c>
      <c r="D37" s="99">
        <v>834</v>
      </c>
      <c r="E37" s="100">
        <v>876</v>
      </c>
      <c r="F37" s="101">
        <v>68</v>
      </c>
      <c r="G37" s="102">
        <v>74</v>
      </c>
      <c r="H37" s="102">
        <v>697</v>
      </c>
      <c r="I37" s="102">
        <v>738</v>
      </c>
      <c r="J37" s="102">
        <v>16</v>
      </c>
      <c r="K37" s="102">
        <v>12</v>
      </c>
      <c r="L37" s="102">
        <v>26</v>
      </c>
      <c r="M37" s="102">
        <v>22</v>
      </c>
      <c r="N37" s="102">
        <v>1</v>
      </c>
      <c r="O37" s="102">
        <v>2</v>
      </c>
      <c r="P37" s="102">
        <v>7</v>
      </c>
      <c r="Q37" s="102">
        <v>1</v>
      </c>
      <c r="R37" s="102">
        <v>19</v>
      </c>
      <c r="S37" s="103">
        <v>27</v>
      </c>
    </row>
    <row r="38" spans="1:19" ht="18" customHeight="1" thickBot="1" x14ac:dyDescent="0.25">
      <c r="A38" s="385"/>
      <c r="B38" s="133" t="s">
        <v>17</v>
      </c>
      <c r="C38" s="52">
        <v>100</v>
      </c>
      <c r="D38" s="53">
        <f t="shared" ref="D38:S38" si="14">IF($C37=0,0%,(D37/$C37*100))</f>
        <v>48.771929824561404</v>
      </c>
      <c r="E38" s="54">
        <f t="shared" si="14"/>
        <v>51.228070175438603</v>
      </c>
      <c r="F38" s="52">
        <f t="shared" si="14"/>
        <v>3.9766081871345031</v>
      </c>
      <c r="G38" s="53">
        <f t="shared" si="14"/>
        <v>4.3274853801169595</v>
      </c>
      <c r="H38" s="53">
        <f t="shared" si="14"/>
        <v>40.760233918128655</v>
      </c>
      <c r="I38" s="53">
        <f t="shared" si="14"/>
        <v>43.15789473684211</v>
      </c>
      <c r="J38" s="53">
        <f t="shared" si="14"/>
        <v>0.9356725146198831</v>
      </c>
      <c r="K38" s="53">
        <f t="shared" si="14"/>
        <v>0.70175438596491224</v>
      </c>
      <c r="L38" s="53">
        <f t="shared" si="14"/>
        <v>1.5204678362573099</v>
      </c>
      <c r="M38" s="53">
        <f t="shared" si="14"/>
        <v>1.2865497076023393</v>
      </c>
      <c r="N38" s="53">
        <f t="shared" si="14"/>
        <v>5.8479532163742694E-2</v>
      </c>
      <c r="O38" s="53">
        <f t="shared" si="14"/>
        <v>0.11695906432748539</v>
      </c>
      <c r="P38" s="53">
        <f t="shared" si="14"/>
        <v>0.40935672514619886</v>
      </c>
      <c r="Q38" s="53">
        <f t="shared" si="14"/>
        <v>5.8479532163742694E-2</v>
      </c>
      <c r="R38" s="53">
        <f t="shared" si="14"/>
        <v>1.1111111111111112</v>
      </c>
      <c r="S38" s="54">
        <f t="shared" si="14"/>
        <v>1.5789473684210527</v>
      </c>
    </row>
    <row r="39" spans="1:19" ht="18" customHeight="1" thickBot="1" x14ac:dyDescent="0.25">
      <c r="A39" s="327" t="s">
        <v>158</v>
      </c>
      <c r="B39" s="134" t="s">
        <v>29</v>
      </c>
      <c r="C39" s="104">
        <v>136</v>
      </c>
      <c r="D39" s="99">
        <v>52</v>
      </c>
      <c r="E39" s="100">
        <v>84</v>
      </c>
      <c r="F39" s="101">
        <v>5</v>
      </c>
      <c r="G39" s="102">
        <v>7</v>
      </c>
      <c r="H39" s="102">
        <v>43</v>
      </c>
      <c r="I39" s="102">
        <v>71</v>
      </c>
      <c r="J39" s="102">
        <v>1</v>
      </c>
      <c r="K39" s="102"/>
      <c r="L39" s="102">
        <v>1</v>
      </c>
      <c r="M39" s="102">
        <v>3</v>
      </c>
      <c r="N39" s="102"/>
      <c r="O39" s="102"/>
      <c r="P39" s="102">
        <v>1</v>
      </c>
      <c r="Q39" s="102"/>
      <c r="R39" s="102">
        <v>1</v>
      </c>
      <c r="S39" s="103">
        <v>3</v>
      </c>
    </row>
    <row r="40" spans="1:19" ht="18" customHeight="1" thickBot="1" x14ac:dyDescent="0.25">
      <c r="A40" s="329"/>
      <c r="B40" s="135" t="s">
        <v>17</v>
      </c>
      <c r="C40" s="60">
        <v>100</v>
      </c>
      <c r="D40" s="61">
        <f t="shared" ref="D40:S40" si="15">IF($C39=0,0%,(D39/$C39*100))</f>
        <v>38.235294117647058</v>
      </c>
      <c r="E40" s="62">
        <f t="shared" si="15"/>
        <v>61.764705882352942</v>
      </c>
      <c r="F40" s="60">
        <f t="shared" si="15"/>
        <v>3.6764705882352944</v>
      </c>
      <c r="G40" s="61">
        <f t="shared" si="15"/>
        <v>5.1470588235294112</v>
      </c>
      <c r="H40" s="61">
        <f t="shared" si="15"/>
        <v>31.617647058823529</v>
      </c>
      <c r="I40" s="61">
        <f t="shared" si="15"/>
        <v>52.205882352941181</v>
      </c>
      <c r="J40" s="61">
        <f t="shared" si="15"/>
        <v>0.73529411764705876</v>
      </c>
      <c r="K40" s="61">
        <f t="shared" si="15"/>
        <v>0</v>
      </c>
      <c r="L40" s="61">
        <f t="shared" si="15"/>
        <v>0.73529411764705876</v>
      </c>
      <c r="M40" s="61">
        <f t="shared" si="15"/>
        <v>2.2058823529411766</v>
      </c>
      <c r="N40" s="61">
        <f t="shared" si="15"/>
        <v>0</v>
      </c>
      <c r="O40" s="61">
        <f t="shared" si="15"/>
        <v>0</v>
      </c>
      <c r="P40" s="61">
        <f t="shared" si="15"/>
        <v>0.73529411764705876</v>
      </c>
      <c r="Q40" s="61">
        <f t="shared" si="15"/>
        <v>0</v>
      </c>
      <c r="R40" s="61">
        <f t="shared" si="15"/>
        <v>0.73529411764705876</v>
      </c>
      <c r="S40" s="62">
        <f t="shared" si="15"/>
        <v>2.2058823529411766</v>
      </c>
    </row>
    <row r="41" spans="1:19" ht="13.5" thickTop="1" x14ac:dyDescent="0.2"/>
  </sheetData>
  <mergeCells count="20">
    <mergeCell ref="A31:S31"/>
    <mergeCell ref="A33:A34"/>
    <mergeCell ref="A35:A36"/>
    <mergeCell ref="A37:A38"/>
    <mergeCell ref="A39:A40"/>
    <mergeCell ref="A21:S21"/>
    <mergeCell ref="A23:A24"/>
    <mergeCell ref="A25:A26"/>
    <mergeCell ref="A27:A28"/>
    <mergeCell ref="A29:A30"/>
    <mergeCell ref="A13:A14"/>
    <mergeCell ref="A15:A16"/>
    <mergeCell ref="A17:A18"/>
    <mergeCell ref="A19:A20"/>
    <mergeCell ref="A1:S2"/>
    <mergeCell ref="A3:B3"/>
    <mergeCell ref="A4:A5"/>
    <mergeCell ref="A7:A8"/>
    <mergeCell ref="A9:A10"/>
    <mergeCell ref="A11:A12"/>
  </mergeCells>
  <printOptions horizontalCentered="1" verticalCentered="1"/>
  <pageMargins left="0.25" right="0.25" top="0.25" bottom="0.25" header="0" footer="0.5"/>
  <pageSetup scale="70" orientation="landscape" r:id="rId1"/>
  <headerFooter alignWithMargins="0"/>
  <rowBreaks count="1" manualBreakCount="1">
    <brk id="20" max="16383" man="1"/>
  </rowBreaks>
  <ignoredErrors>
    <ignoredError sqref="A4:S40" unlocked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S35"/>
  <sheetViews>
    <sheetView zoomScaleNormal="100" zoomScaleSheetLayoutView="100" workbookViewId="0">
      <selection activeCell="T7" sqref="T7"/>
    </sheetView>
  </sheetViews>
  <sheetFormatPr defaultColWidth="8.85546875" defaultRowHeight="12.75" x14ac:dyDescent="0.2"/>
  <cols>
    <col min="1" max="1" width="45.7109375" style="3" customWidth="1"/>
    <col min="2" max="2" width="4" style="136" customWidth="1"/>
    <col min="3" max="3" width="8.28515625" style="3" customWidth="1"/>
    <col min="4" max="4" width="7.140625" style="3" customWidth="1"/>
    <col min="5" max="5" width="7.28515625" style="3" customWidth="1"/>
    <col min="6" max="6" width="8" style="3" customWidth="1"/>
    <col min="7" max="7" width="7.5703125" style="3" customWidth="1"/>
    <col min="8" max="8" width="7.28515625" style="3" customWidth="1"/>
    <col min="9" max="9" width="7.42578125" style="3" customWidth="1"/>
    <col min="10" max="10" width="8" style="3" customWidth="1"/>
    <col min="11" max="11" width="8.5703125" style="3" customWidth="1"/>
    <col min="12" max="12" width="7" style="3" customWidth="1"/>
    <col min="13" max="13" width="7.28515625" style="3" customWidth="1"/>
    <col min="14" max="14" width="7.85546875" style="3" customWidth="1"/>
    <col min="15" max="15" width="8.42578125" style="3" customWidth="1"/>
    <col min="16" max="16" width="8" style="3" customWidth="1"/>
    <col min="17" max="17" width="7.85546875" style="3" customWidth="1"/>
    <col min="18" max="18" width="6.7109375" style="3" customWidth="1"/>
    <col min="19" max="19" width="7.28515625" style="3" customWidth="1"/>
  </cols>
  <sheetData>
    <row r="1" spans="1:19" ht="18" customHeight="1" thickTop="1" x14ac:dyDescent="0.2">
      <c r="A1" s="310" t="s">
        <v>188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2"/>
    </row>
    <row r="2" spans="1:19" ht="18" customHeight="1" thickBot="1" x14ac:dyDescent="0.25">
      <c r="A2" s="375"/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  <c r="P2" s="376"/>
      <c r="Q2" s="376"/>
      <c r="R2" s="376"/>
      <c r="S2" s="377"/>
    </row>
    <row r="3" spans="1:19" s="3" customFormat="1" ht="69" customHeight="1" thickTop="1" thickBot="1" x14ac:dyDescent="0.25">
      <c r="A3" s="316" t="s">
        <v>65</v>
      </c>
      <c r="B3" s="317"/>
      <c r="C3" s="38" t="s">
        <v>115</v>
      </c>
      <c r="D3" s="29" t="s">
        <v>1</v>
      </c>
      <c r="E3" s="45" t="s">
        <v>2</v>
      </c>
      <c r="F3" s="30" t="s">
        <v>3</v>
      </c>
      <c r="G3" s="30" t="s">
        <v>4</v>
      </c>
      <c r="H3" s="29" t="s">
        <v>5</v>
      </c>
      <c r="I3" s="30" t="s">
        <v>6</v>
      </c>
      <c r="J3" s="29" t="s">
        <v>7</v>
      </c>
      <c r="K3" s="30" t="s">
        <v>8</v>
      </c>
      <c r="L3" s="29" t="s">
        <v>9</v>
      </c>
      <c r="M3" s="30" t="s">
        <v>10</v>
      </c>
      <c r="N3" s="29" t="s">
        <v>11</v>
      </c>
      <c r="O3" s="29" t="s">
        <v>12</v>
      </c>
      <c r="P3" s="29" t="s">
        <v>13</v>
      </c>
      <c r="Q3" s="29" t="s">
        <v>14</v>
      </c>
      <c r="R3" s="29" t="s">
        <v>15</v>
      </c>
      <c r="S3" s="31" t="s">
        <v>16</v>
      </c>
    </row>
    <row r="4" spans="1:19" ht="18" customHeight="1" thickTop="1" x14ac:dyDescent="0.2">
      <c r="A4" s="378" t="s">
        <v>189</v>
      </c>
      <c r="B4" s="130" t="s">
        <v>21</v>
      </c>
      <c r="C4" s="104">
        <v>158</v>
      </c>
      <c r="D4" s="99">
        <v>108</v>
      </c>
      <c r="E4" s="100">
        <v>50</v>
      </c>
      <c r="F4" s="101">
        <v>2</v>
      </c>
      <c r="G4" s="102">
        <v>7</v>
      </c>
      <c r="H4" s="102">
        <v>88</v>
      </c>
      <c r="I4" s="102">
        <v>37</v>
      </c>
      <c r="J4" s="102">
        <v>1</v>
      </c>
      <c r="K4" s="102"/>
      <c r="L4" s="102">
        <v>1</v>
      </c>
      <c r="M4" s="102">
        <v>2</v>
      </c>
      <c r="N4" s="102">
        <v>2</v>
      </c>
      <c r="O4" s="102"/>
      <c r="P4" s="102">
        <v>3</v>
      </c>
      <c r="Q4" s="102">
        <v>2</v>
      </c>
      <c r="R4" s="102">
        <v>11</v>
      </c>
      <c r="S4" s="103">
        <v>2</v>
      </c>
    </row>
    <row r="5" spans="1:19" ht="18" customHeight="1" thickBot="1" x14ac:dyDescent="0.25">
      <c r="A5" s="379"/>
      <c r="B5" s="131" t="s">
        <v>17</v>
      </c>
      <c r="C5" s="78">
        <v>100</v>
      </c>
      <c r="D5" s="79">
        <f t="shared" ref="D5:S5" si="0">IF($C4=0,0%,(D4/$C4*100))</f>
        <v>68.35443037974683</v>
      </c>
      <c r="E5" s="80">
        <f t="shared" si="0"/>
        <v>31.645569620253166</v>
      </c>
      <c r="F5" s="78">
        <f t="shared" si="0"/>
        <v>1.2658227848101267</v>
      </c>
      <c r="G5" s="79">
        <f t="shared" si="0"/>
        <v>4.4303797468354427</v>
      </c>
      <c r="H5" s="79">
        <f t="shared" si="0"/>
        <v>55.696202531645568</v>
      </c>
      <c r="I5" s="79">
        <f t="shared" si="0"/>
        <v>23.417721518987342</v>
      </c>
      <c r="J5" s="79">
        <f t="shared" si="0"/>
        <v>0.63291139240506333</v>
      </c>
      <c r="K5" s="79">
        <f t="shared" si="0"/>
        <v>0</v>
      </c>
      <c r="L5" s="79">
        <f t="shared" si="0"/>
        <v>0.63291139240506333</v>
      </c>
      <c r="M5" s="79">
        <f t="shared" si="0"/>
        <v>1.2658227848101267</v>
      </c>
      <c r="N5" s="79">
        <f t="shared" si="0"/>
        <v>1.2658227848101267</v>
      </c>
      <c r="O5" s="79">
        <f t="shared" si="0"/>
        <v>0</v>
      </c>
      <c r="P5" s="79">
        <f t="shared" si="0"/>
        <v>1.89873417721519</v>
      </c>
      <c r="Q5" s="79">
        <f t="shared" si="0"/>
        <v>1.2658227848101267</v>
      </c>
      <c r="R5" s="79">
        <f t="shared" si="0"/>
        <v>6.962025316455696</v>
      </c>
      <c r="S5" s="80">
        <f t="shared" si="0"/>
        <v>1.2658227848101267</v>
      </c>
    </row>
    <row r="6" spans="1:19" ht="33.6" customHeight="1" thickBot="1" x14ac:dyDescent="0.25">
      <c r="A6" s="93" t="s">
        <v>66</v>
      </c>
      <c r="B6" s="128" t="s">
        <v>17</v>
      </c>
      <c r="C6" s="204">
        <v>100</v>
      </c>
      <c r="D6" s="205">
        <v>56.994717280000003</v>
      </c>
      <c r="E6" s="206">
        <v>43.005282719999997</v>
      </c>
      <c r="F6" s="207">
        <v>6.3420633369999999</v>
      </c>
      <c r="G6" s="205">
        <v>4.8424965760000003</v>
      </c>
      <c r="H6" s="205">
        <v>40.711909890000001</v>
      </c>
      <c r="I6" s="205">
        <v>28.40651815</v>
      </c>
      <c r="J6" s="205">
        <v>4.4665567260000003</v>
      </c>
      <c r="K6" s="205">
        <v>4.4959051900000002</v>
      </c>
      <c r="L6" s="205">
        <v>3.464516309</v>
      </c>
      <c r="M6" s="205">
        <v>3.7132794809999998</v>
      </c>
      <c r="N6" s="205">
        <v>9.7828213659999996E-2</v>
      </c>
      <c r="O6" s="205">
        <v>5.1709198650000003E-2</v>
      </c>
      <c r="P6" s="205">
        <v>0.51429689469999995</v>
      </c>
      <c r="Q6" s="205">
        <v>0.37174721189999999</v>
      </c>
      <c r="R6" s="205">
        <v>1.397545909</v>
      </c>
      <c r="S6" s="206">
        <v>1.1236269109999999</v>
      </c>
    </row>
    <row r="7" spans="1:19" ht="18" customHeight="1" thickBot="1" x14ac:dyDescent="0.25">
      <c r="A7" s="346" t="s">
        <v>190</v>
      </c>
      <c r="B7" s="132" t="s">
        <v>21</v>
      </c>
      <c r="C7" s="104">
        <v>9</v>
      </c>
      <c r="D7" s="99">
        <v>9</v>
      </c>
      <c r="E7" s="100"/>
      <c r="F7" s="101"/>
      <c r="G7" s="102"/>
      <c r="H7" s="102">
        <v>9</v>
      </c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3"/>
    </row>
    <row r="8" spans="1:19" ht="18" customHeight="1" thickBot="1" x14ac:dyDescent="0.25">
      <c r="A8" s="346"/>
      <c r="B8" s="133" t="s">
        <v>17</v>
      </c>
      <c r="C8" s="52">
        <v>100</v>
      </c>
      <c r="D8" s="53">
        <f t="shared" ref="D8:S8" si="1">IF($C7=0,0%,(D7/$C7*100))</f>
        <v>100</v>
      </c>
      <c r="E8" s="54">
        <f t="shared" si="1"/>
        <v>0</v>
      </c>
      <c r="F8" s="52">
        <f t="shared" si="1"/>
        <v>0</v>
      </c>
      <c r="G8" s="53">
        <f t="shared" si="1"/>
        <v>0</v>
      </c>
      <c r="H8" s="53">
        <f t="shared" si="1"/>
        <v>100</v>
      </c>
      <c r="I8" s="53">
        <f t="shared" si="1"/>
        <v>0</v>
      </c>
      <c r="J8" s="53">
        <f t="shared" si="1"/>
        <v>0</v>
      </c>
      <c r="K8" s="53">
        <f t="shared" si="1"/>
        <v>0</v>
      </c>
      <c r="L8" s="53">
        <f t="shared" si="1"/>
        <v>0</v>
      </c>
      <c r="M8" s="53">
        <f t="shared" si="1"/>
        <v>0</v>
      </c>
      <c r="N8" s="53">
        <f t="shared" si="1"/>
        <v>0</v>
      </c>
      <c r="O8" s="53">
        <f t="shared" si="1"/>
        <v>0</v>
      </c>
      <c r="P8" s="53">
        <f t="shared" si="1"/>
        <v>0</v>
      </c>
      <c r="Q8" s="53">
        <f t="shared" si="1"/>
        <v>0</v>
      </c>
      <c r="R8" s="53">
        <f t="shared" si="1"/>
        <v>0</v>
      </c>
      <c r="S8" s="54">
        <f t="shared" si="1"/>
        <v>0</v>
      </c>
    </row>
    <row r="9" spans="1:19" ht="18" customHeight="1" thickBot="1" x14ac:dyDescent="0.25">
      <c r="A9" s="346" t="s">
        <v>191</v>
      </c>
      <c r="B9" s="132" t="s">
        <v>21</v>
      </c>
      <c r="C9" s="104">
        <v>86</v>
      </c>
      <c r="D9" s="99">
        <v>57</v>
      </c>
      <c r="E9" s="100">
        <v>29</v>
      </c>
      <c r="F9" s="101">
        <v>1</v>
      </c>
      <c r="G9" s="102">
        <v>3</v>
      </c>
      <c r="H9" s="102">
        <v>47</v>
      </c>
      <c r="I9" s="102">
        <v>22</v>
      </c>
      <c r="J9" s="102"/>
      <c r="K9" s="102"/>
      <c r="L9" s="102"/>
      <c r="M9" s="102">
        <v>1</v>
      </c>
      <c r="N9" s="102">
        <v>1</v>
      </c>
      <c r="O9" s="102"/>
      <c r="P9" s="102">
        <v>2</v>
      </c>
      <c r="Q9" s="102">
        <v>2</v>
      </c>
      <c r="R9" s="102">
        <v>6</v>
      </c>
      <c r="S9" s="103">
        <v>1</v>
      </c>
    </row>
    <row r="10" spans="1:19" ht="18" customHeight="1" thickBot="1" x14ac:dyDescent="0.25">
      <c r="A10" s="346"/>
      <c r="B10" s="133" t="s">
        <v>17</v>
      </c>
      <c r="C10" s="52">
        <v>100</v>
      </c>
      <c r="D10" s="53">
        <f t="shared" ref="D10:S10" si="2">IF($C9=0,0%,(D9/$C9*100))</f>
        <v>66.279069767441854</v>
      </c>
      <c r="E10" s="54">
        <f t="shared" si="2"/>
        <v>33.720930232558139</v>
      </c>
      <c r="F10" s="52">
        <f t="shared" si="2"/>
        <v>1.1627906976744187</v>
      </c>
      <c r="G10" s="53">
        <f t="shared" si="2"/>
        <v>3.4883720930232558</v>
      </c>
      <c r="H10" s="53">
        <f t="shared" si="2"/>
        <v>54.651162790697668</v>
      </c>
      <c r="I10" s="53">
        <f t="shared" si="2"/>
        <v>25.581395348837212</v>
      </c>
      <c r="J10" s="53">
        <f t="shared" si="2"/>
        <v>0</v>
      </c>
      <c r="K10" s="53">
        <f t="shared" si="2"/>
        <v>0</v>
      </c>
      <c r="L10" s="53">
        <f t="shared" si="2"/>
        <v>0</v>
      </c>
      <c r="M10" s="53">
        <f t="shared" si="2"/>
        <v>1.1627906976744187</v>
      </c>
      <c r="N10" s="53">
        <f t="shared" si="2"/>
        <v>1.1627906976744187</v>
      </c>
      <c r="O10" s="53">
        <f t="shared" si="2"/>
        <v>0</v>
      </c>
      <c r="P10" s="53">
        <f t="shared" si="2"/>
        <v>2.3255813953488373</v>
      </c>
      <c r="Q10" s="53">
        <f t="shared" si="2"/>
        <v>2.3255813953488373</v>
      </c>
      <c r="R10" s="53">
        <f t="shared" si="2"/>
        <v>6.9767441860465116</v>
      </c>
      <c r="S10" s="54">
        <f t="shared" si="2"/>
        <v>1.1627906976744187</v>
      </c>
    </row>
    <row r="11" spans="1:19" ht="18" customHeight="1" thickBot="1" x14ac:dyDescent="0.25">
      <c r="A11" s="346" t="s">
        <v>192</v>
      </c>
      <c r="B11" s="132" t="s">
        <v>21</v>
      </c>
      <c r="C11" s="104">
        <v>37</v>
      </c>
      <c r="D11" s="99">
        <v>25</v>
      </c>
      <c r="E11" s="100">
        <v>12</v>
      </c>
      <c r="F11" s="101">
        <v>1</v>
      </c>
      <c r="G11" s="102">
        <v>3</v>
      </c>
      <c r="H11" s="102">
        <v>19</v>
      </c>
      <c r="I11" s="102">
        <v>9</v>
      </c>
      <c r="J11" s="102">
        <v>1</v>
      </c>
      <c r="K11" s="102"/>
      <c r="L11" s="102"/>
      <c r="M11" s="102"/>
      <c r="N11" s="102">
        <v>1</v>
      </c>
      <c r="O11" s="102"/>
      <c r="P11" s="102">
        <v>1</v>
      </c>
      <c r="Q11" s="102"/>
      <c r="R11" s="102">
        <v>2</v>
      </c>
      <c r="S11" s="103"/>
    </row>
    <row r="12" spans="1:19" ht="18" customHeight="1" thickBot="1" x14ac:dyDescent="0.25">
      <c r="A12" s="346"/>
      <c r="B12" s="133" t="s">
        <v>17</v>
      </c>
      <c r="C12" s="52">
        <v>100</v>
      </c>
      <c r="D12" s="53">
        <f t="shared" ref="D12:S12" si="3">IF($C11=0,0%,(D11/$C11*100))</f>
        <v>67.567567567567565</v>
      </c>
      <c r="E12" s="54">
        <f t="shared" si="3"/>
        <v>32.432432432432435</v>
      </c>
      <c r="F12" s="52">
        <f t="shared" si="3"/>
        <v>2.7027027027027026</v>
      </c>
      <c r="G12" s="53">
        <f t="shared" si="3"/>
        <v>8.1081081081081088</v>
      </c>
      <c r="H12" s="53">
        <f t="shared" si="3"/>
        <v>51.351351351351347</v>
      </c>
      <c r="I12" s="53">
        <f t="shared" si="3"/>
        <v>24.324324324324326</v>
      </c>
      <c r="J12" s="53">
        <f t="shared" si="3"/>
        <v>2.7027027027027026</v>
      </c>
      <c r="K12" s="53">
        <f t="shared" si="3"/>
        <v>0</v>
      </c>
      <c r="L12" s="53">
        <f t="shared" si="3"/>
        <v>0</v>
      </c>
      <c r="M12" s="53">
        <f t="shared" si="3"/>
        <v>0</v>
      </c>
      <c r="N12" s="53">
        <f t="shared" si="3"/>
        <v>2.7027027027027026</v>
      </c>
      <c r="O12" s="53">
        <f t="shared" si="3"/>
        <v>0</v>
      </c>
      <c r="P12" s="53">
        <f t="shared" si="3"/>
        <v>2.7027027027027026</v>
      </c>
      <c r="Q12" s="53">
        <f t="shared" si="3"/>
        <v>0</v>
      </c>
      <c r="R12" s="53">
        <f t="shared" si="3"/>
        <v>5.4054054054054053</v>
      </c>
      <c r="S12" s="54">
        <f t="shared" si="3"/>
        <v>0</v>
      </c>
    </row>
    <row r="13" spans="1:19" ht="18" customHeight="1" thickBot="1" x14ac:dyDescent="0.25">
      <c r="A13" s="346" t="s">
        <v>193</v>
      </c>
      <c r="B13" s="132" t="s">
        <v>21</v>
      </c>
      <c r="C13" s="104">
        <v>26</v>
      </c>
      <c r="D13" s="99">
        <v>17</v>
      </c>
      <c r="E13" s="100">
        <v>9</v>
      </c>
      <c r="F13" s="101"/>
      <c r="G13" s="102">
        <v>1</v>
      </c>
      <c r="H13" s="102">
        <v>13</v>
      </c>
      <c r="I13" s="102">
        <v>6</v>
      </c>
      <c r="J13" s="102"/>
      <c r="K13" s="102"/>
      <c r="L13" s="102">
        <v>1</v>
      </c>
      <c r="M13" s="102">
        <v>1</v>
      </c>
      <c r="N13" s="102"/>
      <c r="O13" s="102"/>
      <c r="P13" s="102"/>
      <c r="Q13" s="102"/>
      <c r="R13" s="102">
        <v>3</v>
      </c>
      <c r="S13" s="103">
        <v>1</v>
      </c>
    </row>
    <row r="14" spans="1:19" ht="18" customHeight="1" thickBot="1" x14ac:dyDescent="0.25">
      <c r="A14" s="346"/>
      <c r="B14" s="133" t="s">
        <v>17</v>
      </c>
      <c r="C14" s="52">
        <v>100</v>
      </c>
      <c r="D14" s="53">
        <f t="shared" ref="D14:S14" si="4">IF($C13=0,0%,(D13/$C13*100))</f>
        <v>65.384615384615387</v>
      </c>
      <c r="E14" s="54">
        <f t="shared" si="4"/>
        <v>34.615384615384613</v>
      </c>
      <c r="F14" s="52">
        <f t="shared" si="4"/>
        <v>0</v>
      </c>
      <c r="G14" s="53">
        <f t="shared" si="4"/>
        <v>3.8461538461538463</v>
      </c>
      <c r="H14" s="53">
        <f t="shared" si="4"/>
        <v>50</v>
      </c>
      <c r="I14" s="53">
        <f t="shared" si="4"/>
        <v>23.076923076923077</v>
      </c>
      <c r="J14" s="53">
        <f t="shared" si="4"/>
        <v>0</v>
      </c>
      <c r="K14" s="53">
        <f t="shared" si="4"/>
        <v>0</v>
      </c>
      <c r="L14" s="53">
        <f t="shared" si="4"/>
        <v>3.8461538461538463</v>
      </c>
      <c r="M14" s="53">
        <f t="shared" si="4"/>
        <v>3.8461538461538463</v>
      </c>
      <c r="N14" s="53">
        <f t="shared" si="4"/>
        <v>0</v>
      </c>
      <c r="O14" s="53">
        <f t="shared" si="4"/>
        <v>0</v>
      </c>
      <c r="P14" s="53">
        <f t="shared" si="4"/>
        <v>0</v>
      </c>
      <c r="Q14" s="53">
        <f t="shared" si="4"/>
        <v>0</v>
      </c>
      <c r="R14" s="53">
        <f t="shared" si="4"/>
        <v>11.538461538461538</v>
      </c>
      <c r="S14" s="54">
        <f t="shared" si="4"/>
        <v>3.8461538461538463</v>
      </c>
    </row>
    <row r="15" spans="1:19" ht="18" customHeight="1" thickBot="1" x14ac:dyDescent="0.25">
      <c r="A15" s="380" t="s">
        <v>155</v>
      </c>
      <c r="B15" s="381"/>
      <c r="C15" s="381"/>
      <c r="D15" s="381"/>
      <c r="E15" s="381"/>
      <c r="F15" s="381"/>
      <c r="G15" s="381"/>
      <c r="H15" s="381"/>
      <c r="I15" s="381"/>
      <c r="J15" s="381"/>
      <c r="K15" s="381"/>
      <c r="L15" s="381"/>
      <c r="M15" s="381"/>
      <c r="N15" s="381"/>
      <c r="O15" s="381"/>
      <c r="P15" s="381"/>
      <c r="Q15" s="381"/>
      <c r="R15" s="381"/>
      <c r="S15" s="382"/>
    </row>
    <row r="16" spans="1:19" ht="18" customHeight="1" thickBot="1" x14ac:dyDescent="0.25">
      <c r="A16" s="263" t="s">
        <v>28</v>
      </c>
      <c r="B16" s="129" t="s">
        <v>29</v>
      </c>
      <c r="C16" s="92">
        <v>9</v>
      </c>
      <c r="D16" s="19"/>
      <c r="E16" s="46"/>
      <c r="F16" s="19"/>
      <c r="G16" s="20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2"/>
    </row>
    <row r="17" spans="1:19" ht="18" customHeight="1" x14ac:dyDescent="0.2">
      <c r="A17" s="328" t="s">
        <v>41</v>
      </c>
      <c r="B17" s="132" t="s">
        <v>21</v>
      </c>
      <c r="C17" s="104">
        <v>182</v>
      </c>
      <c r="D17" s="99">
        <v>101</v>
      </c>
      <c r="E17" s="100">
        <v>81</v>
      </c>
      <c r="F17" s="101">
        <v>9</v>
      </c>
      <c r="G17" s="102">
        <v>8</v>
      </c>
      <c r="H17" s="102">
        <v>84</v>
      </c>
      <c r="I17" s="102">
        <v>67</v>
      </c>
      <c r="J17" s="102">
        <v>4</v>
      </c>
      <c r="K17" s="102">
        <v>1</v>
      </c>
      <c r="L17" s="102">
        <v>2</v>
      </c>
      <c r="M17" s="102">
        <v>1</v>
      </c>
      <c r="N17" s="102"/>
      <c r="O17" s="102"/>
      <c r="P17" s="102">
        <v>1</v>
      </c>
      <c r="Q17" s="102">
        <v>1</v>
      </c>
      <c r="R17" s="102">
        <v>1</v>
      </c>
      <c r="S17" s="103">
        <v>3</v>
      </c>
    </row>
    <row r="18" spans="1:19" ht="18" customHeight="1" thickBot="1" x14ac:dyDescent="0.25">
      <c r="A18" s="383"/>
      <c r="B18" s="133" t="s">
        <v>17</v>
      </c>
      <c r="C18" s="52">
        <v>100</v>
      </c>
      <c r="D18" s="53">
        <f t="shared" ref="D18:S18" si="5">IF($C17=0,0%,(D17/$C17*100))</f>
        <v>55.494505494505496</v>
      </c>
      <c r="E18" s="54">
        <f t="shared" si="5"/>
        <v>44.505494505494504</v>
      </c>
      <c r="F18" s="52">
        <f t="shared" si="5"/>
        <v>4.9450549450549453</v>
      </c>
      <c r="G18" s="53">
        <f t="shared" si="5"/>
        <v>4.395604395604396</v>
      </c>
      <c r="H18" s="53">
        <f t="shared" si="5"/>
        <v>46.153846153846153</v>
      </c>
      <c r="I18" s="53">
        <f t="shared" si="5"/>
        <v>36.813186813186817</v>
      </c>
      <c r="J18" s="53">
        <f t="shared" si="5"/>
        <v>2.197802197802198</v>
      </c>
      <c r="K18" s="53">
        <f t="shared" si="5"/>
        <v>0.5494505494505495</v>
      </c>
      <c r="L18" s="53">
        <f t="shared" si="5"/>
        <v>1.098901098901099</v>
      </c>
      <c r="M18" s="53">
        <f t="shared" si="5"/>
        <v>0.5494505494505495</v>
      </c>
      <c r="N18" s="53">
        <f t="shared" si="5"/>
        <v>0</v>
      </c>
      <c r="O18" s="53">
        <f t="shared" si="5"/>
        <v>0</v>
      </c>
      <c r="P18" s="53">
        <f t="shared" si="5"/>
        <v>0.5494505494505495</v>
      </c>
      <c r="Q18" s="53">
        <f t="shared" si="5"/>
        <v>0.5494505494505495</v>
      </c>
      <c r="R18" s="53">
        <f t="shared" si="5"/>
        <v>0.5494505494505495</v>
      </c>
      <c r="S18" s="54">
        <f t="shared" si="5"/>
        <v>1.6483516483516485</v>
      </c>
    </row>
    <row r="19" spans="1:19" ht="18" customHeight="1" x14ac:dyDescent="0.2">
      <c r="A19" s="328" t="s">
        <v>156</v>
      </c>
      <c r="B19" s="132" t="s">
        <v>21</v>
      </c>
      <c r="C19" s="104">
        <v>34</v>
      </c>
      <c r="D19" s="99">
        <v>25</v>
      </c>
      <c r="E19" s="100">
        <v>9</v>
      </c>
      <c r="F19" s="101">
        <v>3</v>
      </c>
      <c r="G19" s="102">
        <v>1</v>
      </c>
      <c r="H19" s="102">
        <v>18</v>
      </c>
      <c r="I19" s="102">
        <v>6</v>
      </c>
      <c r="J19" s="102">
        <v>1</v>
      </c>
      <c r="K19" s="102">
        <v>1</v>
      </c>
      <c r="L19" s="102">
        <v>2</v>
      </c>
      <c r="M19" s="102"/>
      <c r="N19" s="102"/>
      <c r="O19" s="102"/>
      <c r="P19" s="102"/>
      <c r="Q19" s="102">
        <v>1</v>
      </c>
      <c r="R19" s="102">
        <v>1</v>
      </c>
      <c r="S19" s="103"/>
    </row>
    <row r="20" spans="1:19" ht="18" customHeight="1" thickBot="1" x14ac:dyDescent="0.25">
      <c r="A20" s="383"/>
      <c r="B20" s="133" t="s">
        <v>17</v>
      </c>
      <c r="C20" s="52">
        <v>100</v>
      </c>
      <c r="D20" s="53">
        <f t="shared" ref="D20:S20" si="6">IF($C19=0,0%,(D19/$C19*100))</f>
        <v>73.529411764705884</v>
      </c>
      <c r="E20" s="54">
        <f t="shared" si="6"/>
        <v>26.47058823529412</v>
      </c>
      <c r="F20" s="52">
        <f t="shared" si="6"/>
        <v>8.8235294117647065</v>
      </c>
      <c r="G20" s="53">
        <f t="shared" si="6"/>
        <v>2.9411764705882351</v>
      </c>
      <c r="H20" s="53">
        <f t="shared" si="6"/>
        <v>52.941176470588239</v>
      </c>
      <c r="I20" s="53">
        <f t="shared" si="6"/>
        <v>17.647058823529413</v>
      </c>
      <c r="J20" s="53">
        <f t="shared" si="6"/>
        <v>2.9411764705882351</v>
      </c>
      <c r="K20" s="53">
        <f t="shared" si="6"/>
        <v>2.9411764705882351</v>
      </c>
      <c r="L20" s="53">
        <f t="shared" si="6"/>
        <v>5.8823529411764701</v>
      </c>
      <c r="M20" s="53">
        <f t="shared" si="6"/>
        <v>0</v>
      </c>
      <c r="N20" s="53">
        <f t="shared" si="6"/>
        <v>0</v>
      </c>
      <c r="O20" s="53">
        <f t="shared" si="6"/>
        <v>0</v>
      </c>
      <c r="P20" s="53">
        <f t="shared" si="6"/>
        <v>0</v>
      </c>
      <c r="Q20" s="53">
        <f t="shared" si="6"/>
        <v>2.9411764705882351</v>
      </c>
      <c r="R20" s="53">
        <f t="shared" si="6"/>
        <v>2.9411764705882351</v>
      </c>
      <c r="S20" s="54">
        <f t="shared" si="6"/>
        <v>0</v>
      </c>
    </row>
    <row r="21" spans="1:19" ht="18" customHeight="1" x14ac:dyDescent="0.2">
      <c r="A21" s="384" t="s">
        <v>30</v>
      </c>
      <c r="B21" s="132" t="s">
        <v>21</v>
      </c>
      <c r="C21" s="104">
        <v>30</v>
      </c>
      <c r="D21" s="99">
        <v>21</v>
      </c>
      <c r="E21" s="100">
        <v>9</v>
      </c>
      <c r="F21" s="101">
        <v>3</v>
      </c>
      <c r="G21" s="102">
        <v>1</v>
      </c>
      <c r="H21" s="102">
        <v>16</v>
      </c>
      <c r="I21" s="102">
        <v>6</v>
      </c>
      <c r="J21" s="102">
        <v>1</v>
      </c>
      <c r="K21" s="102">
        <v>1</v>
      </c>
      <c r="L21" s="102">
        <v>1</v>
      </c>
      <c r="M21" s="102"/>
      <c r="N21" s="102"/>
      <c r="O21" s="102"/>
      <c r="P21" s="102"/>
      <c r="Q21" s="102">
        <v>1</v>
      </c>
      <c r="R21" s="102"/>
      <c r="S21" s="103"/>
    </row>
    <row r="22" spans="1:19" ht="18" customHeight="1" thickBot="1" x14ac:dyDescent="0.25">
      <c r="A22" s="385"/>
      <c r="B22" s="133" t="s">
        <v>17</v>
      </c>
      <c r="C22" s="52">
        <v>100</v>
      </c>
      <c r="D22" s="53">
        <f t="shared" ref="D22:S22" si="7">IF($C21=0,0%,(D21/$C21*100))</f>
        <v>70</v>
      </c>
      <c r="E22" s="54">
        <f t="shared" si="7"/>
        <v>30</v>
      </c>
      <c r="F22" s="52">
        <f t="shared" si="7"/>
        <v>10</v>
      </c>
      <c r="G22" s="53">
        <f t="shared" si="7"/>
        <v>3.3333333333333335</v>
      </c>
      <c r="H22" s="53">
        <f t="shared" si="7"/>
        <v>53.333333333333336</v>
      </c>
      <c r="I22" s="53">
        <f t="shared" si="7"/>
        <v>20</v>
      </c>
      <c r="J22" s="53">
        <f t="shared" si="7"/>
        <v>3.3333333333333335</v>
      </c>
      <c r="K22" s="53">
        <f t="shared" si="7"/>
        <v>3.3333333333333335</v>
      </c>
      <c r="L22" s="53">
        <f t="shared" si="7"/>
        <v>3.3333333333333335</v>
      </c>
      <c r="M22" s="53">
        <f t="shared" si="7"/>
        <v>0</v>
      </c>
      <c r="N22" s="53">
        <f t="shared" si="7"/>
        <v>0</v>
      </c>
      <c r="O22" s="53">
        <f t="shared" si="7"/>
        <v>0</v>
      </c>
      <c r="P22" s="53">
        <f t="shared" si="7"/>
        <v>0</v>
      </c>
      <c r="Q22" s="53">
        <f t="shared" si="7"/>
        <v>3.3333333333333335</v>
      </c>
      <c r="R22" s="53">
        <f t="shared" si="7"/>
        <v>0</v>
      </c>
      <c r="S22" s="54">
        <f t="shared" si="7"/>
        <v>0</v>
      </c>
    </row>
    <row r="23" spans="1:19" ht="18" customHeight="1" x14ac:dyDescent="0.2">
      <c r="A23" s="386" t="s">
        <v>158</v>
      </c>
      <c r="B23" s="132" t="s">
        <v>21</v>
      </c>
      <c r="C23" s="104">
        <v>5</v>
      </c>
      <c r="D23" s="99">
        <v>4</v>
      </c>
      <c r="E23" s="100">
        <v>1</v>
      </c>
      <c r="F23" s="101">
        <v>1</v>
      </c>
      <c r="G23" s="102"/>
      <c r="H23" s="102">
        <v>2</v>
      </c>
      <c r="I23" s="102">
        <v>1</v>
      </c>
      <c r="J23" s="102">
        <v>1</v>
      </c>
      <c r="K23" s="102"/>
      <c r="L23" s="102"/>
      <c r="M23" s="102"/>
      <c r="N23" s="102"/>
      <c r="O23" s="102"/>
      <c r="P23" s="102"/>
      <c r="Q23" s="102"/>
      <c r="R23" s="102"/>
      <c r="S23" s="103"/>
    </row>
    <row r="24" spans="1:19" ht="18" customHeight="1" thickBot="1" x14ac:dyDescent="0.25">
      <c r="A24" s="387"/>
      <c r="B24" s="133" t="s">
        <v>17</v>
      </c>
      <c r="C24" s="52">
        <v>100</v>
      </c>
      <c r="D24" s="53">
        <f t="shared" ref="D24:S24" si="8">IF($C23=0,0%,(D23/$C23*100))</f>
        <v>80</v>
      </c>
      <c r="E24" s="54">
        <f t="shared" si="8"/>
        <v>20</v>
      </c>
      <c r="F24" s="52">
        <f t="shared" si="8"/>
        <v>20</v>
      </c>
      <c r="G24" s="53">
        <f t="shared" si="8"/>
        <v>0</v>
      </c>
      <c r="H24" s="53">
        <f t="shared" si="8"/>
        <v>40</v>
      </c>
      <c r="I24" s="53">
        <f t="shared" si="8"/>
        <v>20</v>
      </c>
      <c r="J24" s="53">
        <f t="shared" si="8"/>
        <v>20</v>
      </c>
      <c r="K24" s="53">
        <f t="shared" si="8"/>
        <v>0</v>
      </c>
      <c r="L24" s="53">
        <f t="shared" si="8"/>
        <v>0</v>
      </c>
      <c r="M24" s="53">
        <f t="shared" si="8"/>
        <v>0</v>
      </c>
      <c r="N24" s="53">
        <f t="shared" si="8"/>
        <v>0</v>
      </c>
      <c r="O24" s="53">
        <f t="shared" si="8"/>
        <v>0</v>
      </c>
      <c r="P24" s="53">
        <f t="shared" si="8"/>
        <v>0</v>
      </c>
      <c r="Q24" s="53">
        <f t="shared" si="8"/>
        <v>0</v>
      </c>
      <c r="R24" s="53">
        <f t="shared" si="8"/>
        <v>0</v>
      </c>
      <c r="S24" s="54">
        <f t="shared" si="8"/>
        <v>0</v>
      </c>
    </row>
    <row r="25" spans="1:19" ht="18" customHeight="1" thickBot="1" x14ac:dyDescent="0.25">
      <c r="A25" s="388" t="s">
        <v>157</v>
      </c>
      <c r="B25" s="389"/>
      <c r="C25" s="389"/>
      <c r="D25" s="389"/>
      <c r="E25" s="389"/>
      <c r="F25" s="389"/>
      <c r="G25" s="389"/>
      <c r="H25" s="389"/>
      <c r="I25" s="389"/>
      <c r="J25" s="389"/>
      <c r="K25" s="389"/>
      <c r="L25" s="389"/>
      <c r="M25" s="389"/>
      <c r="N25" s="389"/>
      <c r="O25" s="389"/>
      <c r="P25" s="389"/>
      <c r="Q25" s="389"/>
      <c r="R25" s="389"/>
      <c r="S25" s="390"/>
    </row>
    <row r="26" spans="1:19" ht="13.5" thickBot="1" x14ac:dyDescent="0.25">
      <c r="A26" s="262" t="s">
        <v>28</v>
      </c>
      <c r="B26" s="129" t="s">
        <v>29</v>
      </c>
      <c r="C26" s="39">
        <v>12</v>
      </c>
      <c r="D26" s="19"/>
      <c r="E26" s="46"/>
      <c r="F26" s="19"/>
      <c r="G26" s="20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2"/>
    </row>
    <row r="27" spans="1:19" ht="18" customHeight="1" x14ac:dyDescent="0.2">
      <c r="A27" s="328" t="s">
        <v>41</v>
      </c>
      <c r="B27" s="132" t="s">
        <v>21</v>
      </c>
      <c r="C27" s="104">
        <v>458</v>
      </c>
      <c r="D27" s="99">
        <v>246</v>
      </c>
      <c r="E27" s="100">
        <v>212</v>
      </c>
      <c r="F27" s="101">
        <v>18</v>
      </c>
      <c r="G27" s="102">
        <v>27</v>
      </c>
      <c r="H27" s="102">
        <v>207</v>
      </c>
      <c r="I27" s="102">
        <v>169</v>
      </c>
      <c r="J27" s="102">
        <v>6</v>
      </c>
      <c r="K27" s="102">
        <v>1</v>
      </c>
      <c r="L27" s="102">
        <v>7</v>
      </c>
      <c r="M27" s="102">
        <v>5</v>
      </c>
      <c r="N27" s="102"/>
      <c r="O27" s="102"/>
      <c r="P27" s="102">
        <v>1</v>
      </c>
      <c r="Q27" s="102">
        <v>1</v>
      </c>
      <c r="R27" s="102">
        <v>7</v>
      </c>
      <c r="S27" s="103">
        <v>9</v>
      </c>
    </row>
    <row r="28" spans="1:19" ht="18" customHeight="1" thickBot="1" x14ac:dyDescent="0.25">
      <c r="A28" s="383"/>
      <c r="B28" s="133" t="s">
        <v>17</v>
      </c>
      <c r="C28" s="52">
        <v>100</v>
      </c>
      <c r="D28" s="53">
        <f t="shared" ref="D28:S28" si="9">IF($C27=0,0%,(D27/$C27*100))</f>
        <v>53.711790393013104</v>
      </c>
      <c r="E28" s="54">
        <f t="shared" si="9"/>
        <v>46.288209606986904</v>
      </c>
      <c r="F28" s="52">
        <f t="shared" si="9"/>
        <v>3.9301310043668125</v>
      </c>
      <c r="G28" s="53">
        <f t="shared" si="9"/>
        <v>5.8951965065502181</v>
      </c>
      <c r="H28" s="53">
        <f t="shared" si="9"/>
        <v>45.196506550218338</v>
      </c>
      <c r="I28" s="53">
        <f t="shared" si="9"/>
        <v>36.899563318777297</v>
      </c>
      <c r="J28" s="53">
        <f t="shared" si="9"/>
        <v>1.3100436681222707</v>
      </c>
      <c r="K28" s="53">
        <f t="shared" si="9"/>
        <v>0.21834061135371177</v>
      </c>
      <c r="L28" s="53">
        <f t="shared" si="9"/>
        <v>1.5283842794759825</v>
      </c>
      <c r="M28" s="53">
        <f t="shared" si="9"/>
        <v>1.0917030567685588</v>
      </c>
      <c r="N28" s="53">
        <f t="shared" si="9"/>
        <v>0</v>
      </c>
      <c r="O28" s="53">
        <f t="shared" si="9"/>
        <v>0</v>
      </c>
      <c r="P28" s="53">
        <f t="shared" si="9"/>
        <v>0.21834061135371177</v>
      </c>
      <c r="Q28" s="53">
        <f t="shared" si="9"/>
        <v>0.21834061135371177</v>
      </c>
      <c r="R28" s="53">
        <f t="shared" si="9"/>
        <v>1.5283842794759825</v>
      </c>
      <c r="S28" s="54">
        <f t="shared" si="9"/>
        <v>1.9650655021834063</v>
      </c>
    </row>
    <row r="29" spans="1:19" ht="18" customHeight="1" x14ac:dyDescent="0.2">
      <c r="A29" s="328" t="s">
        <v>156</v>
      </c>
      <c r="B29" s="132" t="s">
        <v>21</v>
      </c>
      <c r="C29" s="104">
        <v>293</v>
      </c>
      <c r="D29" s="99">
        <v>158</v>
      </c>
      <c r="E29" s="100">
        <v>135</v>
      </c>
      <c r="F29" s="101">
        <v>11</v>
      </c>
      <c r="G29" s="102">
        <v>17</v>
      </c>
      <c r="H29" s="102">
        <v>131</v>
      </c>
      <c r="I29" s="102">
        <v>106</v>
      </c>
      <c r="J29" s="102">
        <v>4</v>
      </c>
      <c r="K29" s="102">
        <v>1</v>
      </c>
      <c r="L29" s="102">
        <v>5</v>
      </c>
      <c r="M29" s="102">
        <v>4</v>
      </c>
      <c r="N29" s="102"/>
      <c r="O29" s="102"/>
      <c r="P29" s="102">
        <v>1</v>
      </c>
      <c r="Q29" s="102"/>
      <c r="R29" s="102">
        <v>6</v>
      </c>
      <c r="S29" s="103">
        <v>7</v>
      </c>
    </row>
    <row r="30" spans="1:19" ht="18" customHeight="1" thickBot="1" x14ac:dyDescent="0.25">
      <c r="A30" s="383"/>
      <c r="B30" s="133" t="s">
        <v>17</v>
      </c>
      <c r="C30" s="52">
        <v>100</v>
      </c>
      <c r="D30" s="53">
        <f t="shared" ref="D30:S30" si="10">IF($C29=0,0%,(D29/$C29*100))</f>
        <v>53.924914675767923</v>
      </c>
      <c r="E30" s="54">
        <f t="shared" si="10"/>
        <v>46.075085324232084</v>
      </c>
      <c r="F30" s="52">
        <f t="shared" si="10"/>
        <v>3.7542662116040959</v>
      </c>
      <c r="G30" s="53">
        <f t="shared" si="10"/>
        <v>5.802047781569966</v>
      </c>
      <c r="H30" s="53">
        <f t="shared" si="10"/>
        <v>44.709897610921502</v>
      </c>
      <c r="I30" s="53">
        <f t="shared" si="10"/>
        <v>36.177474402730375</v>
      </c>
      <c r="J30" s="53">
        <f t="shared" si="10"/>
        <v>1.3651877133105803</v>
      </c>
      <c r="K30" s="53">
        <f t="shared" si="10"/>
        <v>0.34129692832764508</v>
      </c>
      <c r="L30" s="53">
        <f t="shared" si="10"/>
        <v>1.7064846416382253</v>
      </c>
      <c r="M30" s="53">
        <f t="shared" si="10"/>
        <v>1.3651877133105803</v>
      </c>
      <c r="N30" s="53">
        <f t="shared" si="10"/>
        <v>0</v>
      </c>
      <c r="O30" s="53">
        <f t="shared" si="10"/>
        <v>0</v>
      </c>
      <c r="P30" s="53">
        <f t="shared" si="10"/>
        <v>0.34129692832764508</v>
      </c>
      <c r="Q30" s="53">
        <f t="shared" si="10"/>
        <v>0</v>
      </c>
      <c r="R30" s="53">
        <f t="shared" si="10"/>
        <v>2.0477815699658701</v>
      </c>
      <c r="S30" s="54">
        <f t="shared" si="10"/>
        <v>2.3890784982935154</v>
      </c>
    </row>
    <row r="31" spans="1:19" ht="18" customHeight="1" x14ac:dyDescent="0.2">
      <c r="A31" s="384" t="s">
        <v>30</v>
      </c>
      <c r="B31" s="132" t="s">
        <v>21</v>
      </c>
      <c r="C31" s="104">
        <v>111</v>
      </c>
      <c r="D31" s="99">
        <v>67</v>
      </c>
      <c r="E31" s="100">
        <v>44</v>
      </c>
      <c r="F31" s="101">
        <v>5</v>
      </c>
      <c r="G31" s="102">
        <v>7</v>
      </c>
      <c r="H31" s="102">
        <v>56</v>
      </c>
      <c r="I31" s="102">
        <v>33</v>
      </c>
      <c r="J31" s="102">
        <v>3</v>
      </c>
      <c r="K31" s="102"/>
      <c r="L31" s="102">
        <v>1</v>
      </c>
      <c r="M31" s="102">
        <v>2</v>
      </c>
      <c r="N31" s="102"/>
      <c r="O31" s="102"/>
      <c r="P31" s="102"/>
      <c r="Q31" s="102"/>
      <c r="R31" s="102">
        <v>2</v>
      </c>
      <c r="S31" s="103">
        <v>2</v>
      </c>
    </row>
    <row r="32" spans="1:19" ht="18" customHeight="1" thickBot="1" x14ac:dyDescent="0.25">
      <c r="A32" s="385"/>
      <c r="B32" s="133" t="s">
        <v>17</v>
      </c>
      <c r="C32" s="52">
        <v>100</v>
      </c>
      <c r="D32" s="53">
        <f t="shared" ref="D32:S32" si="11">IF($C31=0,0%,(D31/$C31*100))</f>
        <v>60.360360360360367</v>
      </c>
      <c r="E32" s="54">
        <f t="shared" si="11"/>
        <v>39.63963963963964</v>
      </c>
      <c r="F32" s="52">
        <f t="shared" si="11"/>
        <v>4.5045045045045047</v>
      </c>
      <c r="G32" s="53">
        <f t="shared" si="11"/>
        <v>6.3063063063063058</v>
      </c>
      <c r="H32" s="53">
        <f t="shared" si="11"/>
        <v>50.450450450450447</v>
      </c>
      <c r="I32" s="53">
        <f t="shared" si="11"/>
        <v>29.72972972972973</v>
      </c>
      <c r="J32" s="53">
        <f t="shared" si="11"/>
        <v>2.7027027027027026</v>
      </c>
      <c r="K32" s="53">
        <f t="shared" si="11"/>
        <v>0</v>
      </c>
      <c r="L32" s="53">
        <f t="shared" si="11"/>
        <v>0.90090090090090091</v>
      </c>
      <c r="M32" s="53">
        <f t="shared" si="11"/>
        <v>1.8018018018018018</v>
      </c>
      <c r="N32" s="53">
        <f t="shared" si="11"/>
        <v>0</v>
      </c>
      <c r="O32" s="53">
        <f t="shared" si="11"/>
        <v>0</v>
      </c>
      <c r="P32" s="53">
        <f t="shared" si="11"/>
        <v>0</v>
      </c>
      <c r="Q32" s="53">
        <f t="shared" si="11"/>
        <v>0</v>
      </c>
      <c r="R32" s="53">
        <f t="shared" si="11"/>
        <v>1.8018018018018018</v>
      </c>
      <c r="S32" s="54">
        <f t="shared" si="11"/>
        <v>1.8018018018018018</v>
      </c>
    </row>
    <row r="33" spans="1:19" ht="18" customHeight="1" thickBot="1" x14ac:dyDescent="0.25">
      <c r="A33" s="327" t="s">
        <v>158</v>
      </c>
      <c r="B33" s="134" t="s">
        <v>29</v>
      </c>
      <c r="C33" s="104">
        <v>18</v>
      </c>
      <c r="D33" s="99">
        <v>9</v>
      </c>
      <c r="E33" s="100">
        <v>9</v>
      </c>
      <c r="F33" s="101">
        <v>1</v>
      </c>
      <c r="G33" s="102">
        <v>4</v>
      </c>
      <c r="H33" s="102">
        <v>6</v>
      </c>
      <c r="I33" s="102">
        <v>4</v>
      </c>
      <c r="J33" s="102"/>
      <c r="K33" s="102"/>
      <c r="L33" s="102"/>
      <c r="M33" s="102"/>
      <c r="N33" s="102"/>
      <c r="O33" s="102"/>
      <c r="P33" s="102"/>
      <c r="Q33" s="102"/>
      <c r="R33" s="102">
        <v>2</v>
      </c>
      <c r="S33" s="103">
        <v>1</v>
      </c>
    </row>
    <row r="34" spans="1:19" ht="18" customHeight="1" thickBot="1" x14ac:dyDescent="0.25">
      <c r="A34" s="329"/>
      <c r="B34" s="135" t="s">
        <v>17</v>
      </c>
      <c r="C34" s="60">
        <v>100</v>
      </c>
      <c r="D34" s="61">
        <f t="shared" ref="D34:S34" si="12">IF($C33=0,0%,(D33/$C33*100))</f>
        <v>50</v>
      </c>
      <c r="E34" s="62">
        <f t="shared" si="12"/>
        <v>50</v>
      </c>
      <c r="F34" s="60">
        <f t="shared" si="12"/>
        <v>5.5555555555555554</v>
      </c>
      <c r="G34" s="61">
        <f t="shared" si="12"/>
        <v>22.222222222222221</v>
      </c>
      <c r="H34" s="61">
        <f t="shared" si="12"/>
        <v>33.333333333333329</v>
      </c>
      <c r="I34" s="61">
        <f t="shared" si="12"/>
        <v>22.222222222222221</v>
      </c>
      <c r="J34" s="61">
        <f t="shared" si="12"/>
        <v>0</v>
      </c>
      <c r="K34" s="61">
        <f t="shared" si="12"/>
        <v>0</v>
      </c>
      <c r="L34" s="61">
        <f t="shared" si="12"/>
        <v>0</v>
      </c>
      <c r="M34" s="61">
        <f t="shared" si="12"/>
        <v>0</v>
      </c>
      <c r="N34" s="61">
        <f t="shared" si="12"/>
        <v>0</v>
      </c>
      <c r="O34" s="61">
        <f t="shared" si="12"/>
        <v>0</v>
      </c>
      <c r="P34" s="61">
        <f t="shared" si="12"/>
        <v>0</v>
      </c>
      <c r="Q34" s="61">
        <f t="shared" si="12"/>
        <v>0</v>
      </c>
      <c r="R34" s="61">
        <f t="shared" si="12"/>
        <v>11.111111111111111</v>
      </c>
      <c r="S34" s="62">
        <f t="shared" si="12"/>
        <v>5.5555555555555554</v>
      </c>
    </row>
    <row r="35" spans="1:19" ht="13.5" thickTop="1" x14ac:dyDescent="0.2"/>
  </sheetData>
  <mergeCells count="17">
    <mergeCell ref="A25:S25"/>
    <mergeCell ref="A27:A28"/>
    <mergeCell ref="A29:A30"/>
    <mergeCell ref="A31:A32"/>
    <mergeCell ref="A33:A34"/>
    <mergeCell ref="A15:S15"/>
    <mergeCell ref="A17:A18"/>
    <mergeCell ref="A19:A20"/>
    <mergeCell ref="A21:A22"/>
    <mergeCell ref="A23:A24"/>
    <mergeCell ref="A13:A14"/>
    <mergeCell ref="A1:S2"/>
    <mergeCell ref="A3:B3"/>
    <mergeCell ref="A4:A5"/>
    <mergeCell ref="A7:A8"/>
    <mergeCell ref="A9:A10"/>
    <mergeCell ref="A11:A12"/>
  </mergeCells>
  <printOptions horizontalCentered="1" verticalCentered="1"/>
  <pageMargins left="0.25" right="0.25" top="0.25" bottom="0.25" header="0" footer="0.5"/>
  <pageSetup scale="70" orientation="landscape" r:id="rId1"/>
  <headerFooter alignWithMargins="0"/>
  <rowBreaks count="1" manualBreakCount="1">
    <brk id="14" max="16383" man="1"/>
  </rowBreaks>
  <ignoredErrors>
    <ignoredError sqref="A4:S34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S33"/>
  <sheetViews>
    <sheetView topLeftCell="A16" zoomScaleNormal="100" zoomScaleSheetLayoutView="100" workbookViewId="0">
      <selection activeCell="T7" sqref="T7"/>
    </sheetView>
  </sheetViews>
  <sheetFormatPr defaultColWidth="8.85546875" defaultRowHeight="12.75" x14ac:dyDescent="0.2"/>
  <cols>
    <col min="1" max="1" width="45.7109375" style="3" customWidth="1"/>
    <col min="2" max="2" width="4" style="136" customWidth="1"/>
    <col min="3" max="3" width="8.28515625" style="3" customWidth="1"/>
    <col min="4" max="4" width="7.140625" style="3" customWidth="1"/>
    <col min="5" max="5" width="7.28515625" style="3" customWidth="1"/>
    <col min="6" max="6" width="8" style="3" customWidth="1"/>
    <col min="7" max="7" width="7.5703125" style="3" customWidth="1"/>
    <col min="8" max="8" width="7.28515625" style="3" customWidth="1"/>
    <col min="9" max="9" width="7.42578125" style="3" customWidth="1"/>
    <col min="10" max="10" width="8" style="3" customWidth="1"/>
    <col min="11" max="11" width="8.5703125" style="3" customWidth="1"/>
    <col min="12" max="12" width="7" style="3" customWidth="1"/>
    <col min="13" max="13" width="7.28515625" style="3" customWidth="1"/>
    <col min="14" max="14" width="7.85546875" style="3" customWidth="1"/>
    <col min="15" max="15" width="8.42578125" style="3" customWidth="1"/>
    <col min="16" max="16" width="8" style="3" customWidth="1"/>
    <col min="17" max="17" width="7.85546875" style="3" customWidth="1"/>
    <col min="18" max="18" width="6.7109375" style="3" customWidth="1"/>
    <col min="19" max="19" width="7.28515625" style="3" customWidth="1"/>
  </cols>
  <sheetData>
    <row r="1" spans="1:19" ht="18" customHeight="1" thickTop="1" x14ac:dyDescent="0.2">
      <c r="A1" s="310" t="s">
        <v>194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2"/>
    </row>
    <row r="2" spans="1:19" ht="18" customHeight="1" thickBot="1" x14ac:dyDescent="0.25">
      <c r="A2" s="375"/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  <c r="P2" s="376"/>
      <c r="Q2" s="376"/>
      <c r="R2" s="376"/>
      <c r="S2" s="377"/>
    </row>
    <row r="3" spans="1:19" s="3" customFormat="1" ht="69" customHeight="1" thickTop="1" thickBot="1" x14ac:dyDescent="0.25">
      <c r="A3" s="316" t="s">
        <v>65</v>
      </c>
      <c r="B3" s="317"/>
      <c r="C3" s="38" t="s">
        <v>115</v>
      </c>
      <c r="D3" s="29" t="s">
        <v>1</v>
      </c>
      <c r="E3" s="45" t="s">
        <v>2</v>
      </c>
      <c r="F3" s="30" t="s">
        <v>3</v>
      </c>
      <c r="G3" s="30" t="s">
        <v>4</v>
      </c>
      <c r="H3" s="29" t="s">
        <v>5</v>
      </c>
      <c r="I3" s="30" t="s">
        <v>6</v>
      </c>
      <c r="J3" s="29" t="s">
        <v>7</v>
      </c>
      <c r="K3" s="30" t="s">
        <v>8</v>
      </c>
      <c r="L3" s="29" t="s">
        <v>9</v>
      </c>
      <c r="M3" s="30" t="s">
        <v>10</v>
      </c>
      <c r="N3" s="29" t="s">
        <v>11</v>
      </c>
      <c r="O3" s="29" t="s">
        <v>12</v>
      </c>
      <c r="P3" s="29" t="s">
        <v>13</v>
      </c>
      <c r="Q3" s="29" t="s">
        <v>14</v>
      </c>
      <c r="R3" s="29" t="s">
        <v>15</v>
      </c>
      <c r="S3" s="31" t="s">
        <v>16</v>
      </c>
    </row>
    <row r="4" spans="1:19" ht="18" customHeight="1" thickTop="1" x14ac:dyDescent="0.2">
      <c r="A4" s="378" t="s">
        <v>195</v>
      </c>
      <c r="B4" s="130" t="s">
        <v>21</v>
      </c>
      <c r="C4" s="104">
        <v>271</v>
      </c>
      <c r="D4" s="99">
        <v>164</v>
      </c>
      <c r="E4" s="100">
        <v>107</v>
      </c>
      <c r="F4" s="101">
        <v>9</v>
      </c>
      <c r="G4" s="102">
        <v>5</v>
      </c>
      <c r="H4" s="102">
        <v>146</v>
      </c>
      <c r="I4" s="102">
        <v>93</v>
      </c>
      <c r="J4" s="102">
        <v>3</v>
      </c>
      <c r="K4" s="102">
        <v>3</v>
      </c>
      <c r="L4" s="102"/>
      <c r="M4" s="102">
        <v>2</v>
      </c>
      <c r="N4" s="102"/>
      <c r="O4" s="102"/>
      <c r="P4" s="102">
        <v>3</v>
      </c>
      <c r="Q4" s="102">
        <v>2</v>
      </c>
      <c r="R4" s="102">
        <v>3</v>
      </c>
      <c r="S4" s="103">
        <v>2</v>
      </c>
    </row>
    <row r="5" spans="1:19" ht="18" customHeight="1" thickBot="1" x14ac:dyDescent="0.25">
      <c r="A5" s="379"/>
      <c r="B5" s="131" t="s">
        <v>17</v>
      </c>
      <c r="C5" s="78">
        <v>100</v>
      </c>
      <c r="D5" s="79">
        <f t="shared" ref="D5:S5" si="0">IF($C4=0,0%,(D4/$C4*100))</f>
        <v>60.516605166051662</v>
      </c>
      <c r="E5" s="80">
        <f t="shared" si="0"/>
        <v>39.483394833948338</v>
      </c>
      <c r="F5" s="78">
        <f t="shared" si="0"/>
        <v>3.3210332103321036</v>
      </c>
      <c r="G5" s="79">
        <f t="shared" si="0"/>
        <v>1.8450184501845017</v>
      </c>
      <c r="H5" s="79">
        <f t="shared" si="0"/>
        <v>53.874538745387454</v>
      </c>
      <c r="I5" s="79">
        <f t="shared" si="0"/>
        <v>34.317343173431738</v>
      </c>
      <c r="J5" s="79">
        <f t="shared" si="0"/>
        <v>1.107011070110701</v>
      </c>
      <c r="K5" s="79">
        <f t="shared" si="0"/>
        <v>1.107011070110701</v>
      </c>
      <c r="L5" s="79">
        <f t="shared" si="0"/>
        <v>0</v>
      </c>
      <c r="M5" s="79">
        <f t="shared" si="0"/>
        <v>0.73800738007380073</v>
      </c>
      <c r="N5" s="79">
        <f t="shared" si="0"/>
        <v>0</v>
      </c>
      <c r="O5" s="79">
        <f t="shared" si="0"/>
        <v>0</v>
      </c>
      <c r="P5" s="79">
        <f t="shared" si="0"/>
        <v>1.107011070110701</v>
      </c>
      <c r="Q5" s="79">
        <f t="shared" si="0"/>
        <v>0.73800738007380073</v>
      </c>
      <c r="R5" s="79">
        <f t="shared" si="0"/>
        <v>1.107011070110701</v>
      </c>
      <c r="S5" s="80">
        <f t="shared" si="0"/>
        <v>0.73800738007380073</v>
      </c>
    </row>
    <row r="6" spans="1:19" ht="33.6" customHeight="1" thickBot="1" x14ac:dyDescent="0.25">
      <c r="A6" s="93" t="s">
        <v>66</v>
      </c>
      <c r="B6" s="128" t="s">
        <v>17</v>
      </c>
      <c r="C6" s="204">
        <v>100</v>
      </c>
      <c r="D6" s="205">
        <v>51.545972339999999</v>
      </c>
      <c r="E6" s="206">
        <v>48.454027660000001</v>
      </c>
      <c r="F6" s="207">
        <v>2.6715486849999999</v>
      </c>
      <c r="G6" s="205">
        <v>3.071602929</v>
      </c>
      <c r="H6" s="205">
        <v>41.842961760000001</v>
      </c>
      <c r="I6" s="205">
        <v>36.798209929999999</v>
      </c>
      <c r="J6" s="205">
        <v>1.213723895</v>
      </c>
      <c r="K6" s="205">
        <v>1.9324654189999999</v>
      </c>
      <c r="L6" s="205">
        <v>4.1700569569999999</v>
      </c>
      <c r="M6" s="205">
        <v>5.0244100899999999</v>
      </c>
      <c r="N6" s="205">
        <v>9.4928125850000003E-2</v>
      </c>
      <c r="O6" s="205">
        <v>1.3561160839999999E-2</v>
      </c>
      <c r="P6" s="205">
        <v>0.23053973420000001</v>
      </c>
      <c r="Q6" s="205">
        <v>0.28478437750000002</v>
      </c>
      <c r="R6" s="205">
        <v>1.322213181</v>
      </c>
      <c r="S6" s="206">
        <v>1.3289937620000001</v>
      </c>
    </row>
    <row r="7" spans="1:19" ht="18" customHeight="1" thickBot="1" x14ac:dyDescent="0.25">
      <c r="A7" s="346" t="s">
        <v>181</v>
      </c>
      <c r="B7" s="132" t="s">
        <v>21</v>
      </c>
      <c r="C7" s="104">
        <v>87</v>
      </c>
      <c r="D7" s="99">
        <v>54</v>
      </c>
      <c r="E7" s="100">
        <v>33</v>
      </c>
      <c r="F7" s="101">
        <v>5</v>
      </c>
      <c r="G7" s="102">
        <v>3</v>
      </c>
      <c r="H7" s="102">
        <v>47</v>
      </c>
      <c r="I7" s="102">
        <v>25</v>
      </c>
      <c r="J7" s="102">
        <v>1</v>
      </c>
      <c r="K7" s="102">
        <v>2</v>
      </c>
      <c r="L7" s="102"/>
      <c r="M7" s="102">
        <v>1</v>
      </c>
      <c r="N7" s="102"/>
      <c r="O7" s="102"/>
      <c r="P7" s="102">
        <v>1</v>
      </c>
      <c r="Q7" s="102">
        <v>1</v>
      </c>
      <c r="R7" s="102"/>
      <c r="S7" s="103">
        <v>1</v>
      </c>
    </row>
    <row r="8" spans="1:19" ht="18" customHeight="1" thickBot="1" x14ac:dyDescent="0.25">
      <c r="A8" s="346"/>
      <c r="B8" s="133" t="s">
        <v>17</v>
      </c>
      <c r="C8" s="52">
        <v>100</v>
      </c>
      <c r="D8" s="53">
        <f t="shared" ref="D8:S8" si="1">IF($C7=0,0%,(D7/$C7*100))</f>
        <v>62.068965517241381</v>
      </c>
      <c r="E8" s="54">
        <f t="shared" si="1"/>
        <v>37.931034482758619</v>
      </c>
      <c r="F8" s="52">
        <f t="shared" si="1"/>
        <v>5.7471264367816088</v>
      </c>
      <c r="G8" s="53">
        <f t="shared" si="1"/>
        <v>3.4482758620689653</v>
      </c>
      <c r="H8" s="53">
        <f t="shared" si="1"/>
        <v>54.022988505747129</v>
      </c>
      <c r="I8" s="53">
        <f t="shared" si="1"/>
        <v>28.735632183908045</v>
      </c>
      <c r="J8" s="53">
        <f t="shared" si="1"/>
        <v>1.1494252873563218</v>
      </c>
      <c r="K8" s="53">
        <f t="shared" si="1"/>
        <v>2.2988505747126435</v>
      </c>
      <c r="L8" s="53">
        <f t="shared" si="1"/>
        <v>0</v>
      </c>
      <c r="M8" s="53">
        <f t="shared" si="1"/>
        <v>1.1494252873563218</v>
      </c>
      <c r="N8" s="53">
        <f t="shared" si="1"/>
        <v>0</v>
      </c>
      <c r="O8" s="53">
        <f t="shared" si="1"/>
        <v>0</v>
      </c>
      <c r="P8" s="53">
        <f t="shared" si="1"/>
        <v>1.1494252873563218</v>
      </c>
      <c r="Q8" s="53">
        <f t="shared" si="1"/>
        <v>1.1494252873563218</v>
      </c>
      <c r="R8" s="53">
        <f t="shared" si="1"/>
        <v>0</v>
      </c>
      <c r="S8" s="54">
        <f t="shared" si="1"/>
        <v>1.1494252873563218</v>
      </c>
    </row>
    <row r="9" spans="1:19" ht="18" customHeight="1" thickBot="1" x14ac:dyDescent="0.25">
      <c r="A9" s="346" t="s">
        <v>182</v>
      </c>
      <c r="B9" s="132" t="s">
        <v>21</v>
      </c>
      <c r="C9" s="104">
        <v>180</v>
      </c>
      <c r="D9" s="99">
        <v>108</v>
      </c>
      <c r="E9" s="100">
        <v>72</v>
      </c>
      <c r="F9" s="101">
        <v>4</v>
      </c>
      <c r="G9" s="102">
        <v>2</v>
      </c>
      <c r="H9" s="102">
        <v>97</v>
      </c>
      <c r="I9" s="102">
        <v>66</v>
      </c>
      <c r="J9" s="102">
        <v>2</v>
      </c>
      <c r="K9" s="102">
        <v>1</v>
      </c>
      <c r="L9" s="102"/>
      <c r="M9" s="102">
        <v>1</v>
      </c>
      <c r="N9" s="102"/>
      <c r="O9" s="102"/>
      <c r="P9" s="102">
        <v>2</v>
      </c>
      <c r="Q9" s="102">
        <v>1</v>
      </c>
      <c r="R9" s="102">
        <v>3</v>
      </c>
      <c r="S9" s="103">
        <v>1</v>
      </c>
    </row>
    <row r="10" spans="1:19" ht="18" customHeight="1" thickBot="1" x14ac:dyDescent="0.25">
      <c r="A10" s="346"/>
      <c r="B10" s="133" t="s">
        <v>17</v>
      </c>
      <c r="C10" s="52">
        <v>100</v>
      </c>
      <c r="D10" s="53">
        <f t="shared" ref="D10:S10" si="2">IF($C9=0,0%,(D9/$C9*100))</f>
        <v>60</v>
      </c>
      <c r="E10" s="54">
        <f t="shared" si="2"/>
        <v>40</v>
      </c>
      <c r="F10" s="52">
        <f t="shared" si="2"/>
        <v>2.2222222222222223</v>
      </c>
      <c r="G10" s="53">
        <f t="shared" si="2"/>
        <v>1.1111111111111112</v>
      </c>
      <c r="H10" s="53">
        <f t="shared" si="2"/>
        <v>53.888888888888886</v>
      </c>
      <c r="I10" s="53">
        <f t="shared" si="2"/>
        <v>36.666666666666664</v>
      </c>
      <c r="J10" s="53">
        <f t="shared" si="2"/>
        <v>1.1111111111111112</v>
      </c>
      <c r="K10" s="53">
        <f t="shared" si="2"/>
        <v>0.55555555555555558</v>
      </c>
      <c r="L10" s="53">
        <f t="shared" si="2"/>
        <v>0</v>
      </c>
      <c r="M10" s="53">
        <f t="shared" si="2"/>
        <v>0.55555555555555558</v>
      </c>
      <c r="N10" s="53">
        <f t="shared" si="2"/>
        <v>0</v>
      </c>
      <c r="O10" s="53">
        <f t="shared" si="2"/>
        <v>0</v>
      </c>
      <c r="P10" s="53">
        <f t="shared" si="2"/>
        <v>1.1111111111111112</v>
      </c>
      <c r="Q10" s="53">
        <f t="shared" si="2"/>
        <v>0.55555555555555558</v>
      </c>
      <c r="R10" s="53">
        <f t="shared" si="2"/>
        <v>1.6666666666666667</v>
      </c>
      <c r="S10" s="54">
        <f t="shared" si="2"/>
        <v>0.55555555555555558</v>
      </c>
    </row>
    <row r="11" spans="1:19" ht="18" customHeight="1" thickBot="1" x14ac:dyDescent="0.25">
      <c r="A11" s="346" t="s">
        <v>183</v>
      </c>
      <c r="B11" s="132" t="s">
        <v>21</v>
      </c>
      <c r="C11" s="104">
        <v>4</v>
      </c>
      <c r="D11" s="99">
        <v>2</v>
      </c>
      <c r="E11" s="100">
        <v>2</v>
      </c>
      <c r="F11" s="101"/>
      <c r="G11" s="102"/>
      <c r="H11" s="102">
        <v>2</v>
      </c>
      <c r="I11" s="102">
        <v>2</v>
      </c>
      <c r="J11" s="102"/>
      <c r="K11" s="102"/>
      <c r="L11" s="102"/>
      <c r="M11" s="102"/>
      <c r="N11" s="102"/>
      <c r="O11" s="102"/>
      <c r="P11" s="102"/>
      <c r="Q11" s="102"/>
      <c r="R11" s="102"/>
      <c r="S11" s="103"/>
    </row>
    <row r="12" spans="1:19" ht="18" customHeight="1" thickBot="1" x14ac:dyDescent="0.25">
      <c r="A12" s="346"/>
      <c r="B12" s="133" t="s">
        <v>17</v>
      </c>
      <c r="C12" s="52">
        <v>100</v>
      </c>
      <c r="D12" s="53">
        <f t="shared" ref="D12:S12" si="3">IF($C11=0,0%,(D11/$C11*100))</f>
        <v>50</v>
      </c>
      <c r="E12" s="54">
        <f t="shared" si="3"/>
        <v>50</v>
      </c>
      <c r="F12" s="52">
        <f t="shared" si="3"/>
        <v>0</v>
      </c>
      <c r="G12" s="53">
        <f t="shared" si="3"/>
        <v>0</v>
      </c>
      <c r="H12" s="53">
        <f t="shared" si="3"/>
        <v>50</v>
      </c>
      <c r="I12" s="53">
        <f t="shared" si="3"/>
        <v>50</v>
      </c>
      <c r="J12" s="53">
        <f t="shared" si="3"/>
        <v>0</v>
      </c>
      <c r="K12" s="53">
        <f t="shared" si="3"/>
        <v>0</v>
      </c>
      <c r="L12" s="53">
        <f t="shared" si="3"/>
        <v>0</v>
      </c>
      <c r="M12" s="53">
        <f t="shared" si="3"/>
        <v>0</v>
      </c>
      <c r="N12" s="53">
        <f t="shared" si="3"/>
        <v>0</v>
      </c>
      <c r="O12" s="53">
        <f t="shared" si="3"/>
        <v>0</v>
      </c>
      <c r="P12" s="53">
        <f t="shared" si="3"/>
        <v>0</v>
      </c>
      <c r="Q12" s="53">
        <f t="shared" si="3"/>
        <v>0</v>
      </c>
      <c r="R12" s="53">
        <f t="shared" si="3"/>
        <v>0</v>
      </c>
      <c r="S12" s="54">
        <f t="shared" si="3"/>
        <v>0</v>
      </c>
    </row>
    <row r="13" spans="1:19" ht="18" customHeight="1" thickBot="1" x14ac:dyDescent="0.25">
      <c r="A13" s="380" t="s">
        <v>155</v>
      </c>
      <c r="B13" s="381"/>
      <c r="C13" s="381"/>
      <c r="D13" s="381"/>
      <c r="E13" s="381"/>
      <c r="F13" s="381"/>
      <c r="G13" s="381"/>
      <c r="H13" s="381"/>
      <c r="I13" s="381"/>
      <c r="J13" s="381"/>
      <c r="K13" s="381"/>
      <c r="L13" s="381"/>
      <c r="M13" s="381"/>
      <c r="N13" s="381"/>
      <c r="O13" s="381"/>
      <c r="P13" s="381"/>
      <c r="Q13" s="381"/>
      <c r="R13" s="381"/>
      <c r="S13" s="382"/>
    </row>
    <row r="14" spans="1:19" ht="18" customHeight="1" thickBot="1" x14ac:dyDescent="0.25">
      <c r="A14" s="263" t="s">
        <v>28</v>
      </c>
      <c r="B14" s="129" t="s">
        <v>29</v>
      </c>
      <c r="C14" s="92">
        <v>26</v>
      </c>
      <c r="D14" s="19"/>
      <c r="E14" s="46"/>
      <c r="F14" s="19"/>
      <c r="G14" s="20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2"/>
    </row>
    <row r="15" spans="1:19" ht="18" customHeight="1" x14ac:dyDescent="0.2">
      <c r="A15" s="328" t="s">
        <v>41</v>
      </c>
      <c r="B15" s="132" t="s">
        <v>21</v>
      </c>
      <c r="C15" s="104">
        <v>273</v>
      </c>
      <c r="D15" s="99">
        <v>154</v>
      </c>
      <c r="E15" s="100">
        <v>119</v>
      </c>
      <c r="F15" s="101">
        <v>41</v>
      </c>
      <c r="G15" s="102">
        <v>27</v>
      </c>
      <c r="H15" s="102">
        <v>97</v>
      </c>
      <c r="I15" s="102">
        <v>79</v>
      </c>
      <c r="J15" s="102">
        <v>8</v>
      </c>
      <c r="K15" s="102">
        <v>5</v>
      </c>
      <c r="L15" s="102">
        <v>3</v>
      </c>
      <c r="M15" s="102">
        <v>5</v>
      </c>
      <c r="N15" s="102"/>
      <c r="O15" s="102"/>
      <c r="P15" s="102">
        <v>1</v>
      </c>
      <c r="Q15" s="102">
        <v>1</v>
      </c>
      <c r="R15" s="102">
        <v>4</v>
      </c>
      <c r="S15" s="103">
        <v>2</v>
      </c>
    </row>
    <row r="16" spans="1:19" ht="18" customHeight="1" thickBot="1" x14ac:dyDescent="0.25">
      <c r="A16" s="383"/>
      <c r="B16" s="133" t="s">
        <v>17</v>
      </c>
      <c r="C16" s="52">
        <v>100</v>
      </c>
      <c r="D16" s="53">
        <f t="shared" ref="D16:S16" si="4">IF($C15=0,0%,(D15/$C15*100))</f>
        <v>56.410256410256409</v>
      </c>
      <c r="E16" s="54">
        <f t="shared" si="4"/>
        <v>43.589743589743591</v>
      </c>
      <c r="F16" s="52">
        <f t="shared" si="4"/>
        <v>15.018315018315018</v>
      </c>
      <c r="G16" s="53">
        <f t="shared" si="4"/>
        <v>9.8901098901098905</v>
      </c>
      <c r="H16" s="53">
        <f t="shared" si="4"/>
        <v>35.531135531135533</v>
      </c>
      <c r="I16" s="53">
        <f t="shared" si="4"/>
        <v>28.937728937728942</v>
      </c>
      <c r="J16" s="53">
        <f t="shared" si="4"/>
        <v>2.9304029304029302</v>
      </c>
      <c r="K16" s="53">
        <f t="shared" si="4"/>
        <v>1.8315018315018317</v>
      </c>
      <c r="L16" s="53">
        <f t="shared" si="4"/>
        <v>1.098901098901099</v>
      </c>
      <c r="M16" s="53">
        <f t="shared" si="4"/>
        <v>1.8315018315018317</v>
      </c>
      <c r="N16" s="53">
        <f t="shared" si="4"/>
        <v>0</v>
      </c>
      <c r="O16" s="53">
        <f t="shared" si="4"/>
        <v>0</v>
      </c>
      <c r="P16" s="53">
        <f t="shared" si="4"/>
        <v>0.36630036630036628</v>
      </c>
      <c r="Q16" s="53">
        <f t="shared" si="4"/>
        <v>0.36630036630036628</v>
      </c>
      <c r="R16" s="53">
        <f t="shared" si="4"/>
        <v>1.4652014652014651</v>
      </c>
      <c r="S16" s="54">
        <f t="shared" si="4"/>
        <v>0.73260073260073255</v>
      </c>
    </row>
    <row r="17" spans="1:19" ht="18" customHeight="1" x14ac:dyDescent="0.2">
      <c r="A17" s="328" t="s">
        <v>156</v>
      </c>
      <c r="B17" s="132" t="s">
        <v>21</v>
      </c>
      <c r="C17" s="104">
        <v>125</v>
      </c>
      <c r="D17" s="99">
        <v>68</v>
      </c>
      <c r="E17" s="100">
        <v>57</v>
      </c>
      <c r="F17" s="101">
        <v>10</v>
      </c>
      <c r="G17" s="102">
        <v>7</v>
      </c>
      <c r="H17" s="102">
        <v>53</v>
      </c>
      <c r="I17" s="102">
        <v>43</v>
      </c>
      <c r="J17" s="102">
        <v>1</v>
      </c>
      <c r="K17" s="102">
        <v>2</v>
      </c>
      <c r="L17" s="102">
        <v>2</v>
      </c>
      <c r="M17" s="102">
        <v>4</v>
      </c>
      <c r="N17" s="102"/>
      <c r="O17" s="102"/>
      <c r="P17" s="102"/>
      <c r="Q17" s="102"/>
      <c r="R17" s="102">
        <v>2</v>
      </c>
      <c r="S17" s="103">
        <v>1</v>
      </c>
    </row>
    <row r="18" spans="1:19" ht="18" customHeight="1" thickBot="1" x14ac:dyDescent="0.25">
      <c r="A18" s="383"/>
      <c r="B18" s="133" t="s">
        <v>17</v>
      </c>
      <c r="C18" s="52">
        <v>100</v>
      </c>
      <c r="D18" s="53">
        <f t="shared" ref="D18:S18" si="5">IF($C17=0,0%,(D17/$C17*100))</f>
        <v>54.400000000000006</v>
      </c>
      <c r="E18" s="54">
        <f t="shared" si="5"/>
        <v>45.6</v>
      </c>
      <c r="F18" s="52">
        <f t="shared" si="5"/>
        <v>8</v>
      </c>
      <c r="G18" s="53">
        <f t="shared" si="5"/>
        <v>5.6000000000000005</v>
      </c>
      <c r="H18" s="53">
        <f t="shared" si="5"/>
        <v>42.4</v>
      </c>
      <c r="I18" s="53">
        <f t="shared" si="5"/>
        <v>34.4</v>
      </c>
      <c r="J18" s="53">
        <f t="shared" si="5"/>
        <v>0.8</v>
      </c>
      <c r="K18" s="53">
        <f t="shared" si="5"/>
        <v>1.6</v>
      </c>
      <c r="L18" s="53">
        <f t="shared" si="5"/>
        <v>1.6</v>
      </c>
      <c r="M18" s="53">
        <f t="shared" si="5"/>
        <v>3.2</v>
      </c>
      <c r="N18" s="53">
        <f t="shared" si="5"/>
        <v>0</v>
      </c>
      <c r="O18" s="53">
        <f t="shared" si="5"/>
        <v>0</v>
      </c>
      <c r="P18" s="53">
        <f t="shared" si="5"/>
        <v>0</v>
      </c>
      <c r="Q18" s="53">
        <f t="shared" si="5"/>
        <v>0</v>
      </c>
      <c r="R18" s="53">
        <f t="shared" si="5"/>
        <v>1.6</v>
      </c>
      <c r="S18" s="54">
        <f t="shared" si="5"/>
        <v>0.8</v>
      </c>
    </row>
    <row r="19" spans="1:19" ht="18" customHeight="1" x14ac:dyDescent="0.2">
      <c r="A19" s="384" t="s">
        <v>30</v>
      </c>
      <c r="B19" s="132" t="s">
        <v>21</v>
      </c>
      <c r="C19" s="104">
        <v>123</v>
      </c>
      <c r="D19" s="99">
        <v>67</v>
      </c>
      <c r="E19" s="100">
        <v>56</v>
      </c>
      <c r="F19" s="101">
        <v>10</v>
      </c>
      <c r="G19" s="102">
        <v>7</v>
      </c>
      <c r="H19" s="102">
        <v>52</v>
      </c>
      <c r="I19" s="102">
        <v>42</v>
      </c>
      <c r="J19" s="102">
        <v>1</v>
      </c>
      <c r="K19" s="102">
        <v>2</v>
      </c>
      <c r="L19" s="102">
        <v>2</v>
      </c>
      <c r="M19" s="102">
        <v>4</v>
      </c>
      <c r="N19" s="102"/>
      <c r="O19" s="102"/>
      <c r="P19" s="102"/>
      <c r="Q19" s="102"/>
      <c r="R19" s="102">
        <v>2</v>
      </c>
      <c r="S19" s="103">
        <v>1</v>
      </c>
    </row>
    <row r="20" spans="1:19" ht="18" customHeight="1" thickBot="1" x14ac:dyDescent="0.25">
      <c r="A20" s="385"/>
      <c r="B20" s="133" t="s">
        <v>17</v>
      </c>
      <c r="C20" s="52">
        <v>100</v>
      </c>
      <c r="D20" s="53">
        <f t="shared" ref="D20:S20" si="6">IF($C19=0,0%,(D19/$C19*100))</f>
        <v>54.471544715447152</v>
      </c>
      <c r="E20" s="54">
        <f t="shared" si="6"/>
        <v>45.528455284552841</v>
      </c>
      <c r="F20" s="52">
        <f t="shared" si="6"/>
        <v>8.1300813008130071</v>
      </c>
      <c r="G20" s="53">
        <f t="shared" si="6"/>
        <v>5.6910569105691051</v>
      </c>
      <c r="H20" s="53">
        <f t="shared" si="6"/>
        <v>42.276422764227647</v>
      </c>
      <c r="I20" s="53">
        <f t="shared" si="6"/>
        <v>34.146341463414636</v>
      </c>
      <c r="J20" s="53">
        <f t="shared" si="6"/>
        <v>0.81300813008130091</v>
      </c>
      <c r="K20" s="53">
        <f t="shared" si="6"/>
        <v>1.6260162601626018</v>
      </c>
      <c r="L20" s="53">
        <f t="shared" si="6"/>
        <v>1.6260162601626018</v>
      </c>
      <c r="M20" s="53">
        <f t="shared" si="6"/>
        <v>3.2520325203252036</v>
      </c>
      <c r="N20" s="53">
        <f t="shared" si="6"/>
        <v>0</v>
      </c>
      <c r="O20" s="53">
        <f t="shared" si="6"/>
        <v>0</v>
      </c>
      <c r="P20" s="53">
        <f t="shared" si="6"/>
        <v>0</v>
      </c>
      <c r="Q20" s="53">
        <f t="shared" si="6"/>
        <v>0</v>
      </c>
      <c r="R20" s="53">
        <f t="shared" si="6"/>
        <v>1.6260162601626018</v>
      </c>
      <c r="S20" s="54">
        <f t="shared" si="6"/>
        <v>0.81300813008130091</v>
      </c>
    </row>
    <row r="21" spans="1:19" ht="18" customHeight="1" x14ac:dyDescent="0.2">
      <c r="A21" s="386" t="s">
        <v>158</v>
      </c>
      <c r="B21" s="132" t="s">
        <v>21</v>
      </c>
      <c r="C21" s="104">
        <v>21</v>
      </c>
      <c r="D21" s="99">
        <v>7</v>
      </c>
      <c r="E21" s="100">
        <v>14</v>
      </c>
      <c r="F21" s="101"/>
      <c r="G21" s="102">
        <v>3</v>
      </c>
      <c r="H21" s="102">
        <v>5</v>
      </c>
      <c r="I21" s="102">
        <v>10</v>
      </c>
      <c r="J21" s="102">
        <v>1</v>
      </c>
      <c r="K21" s="102">
        <v>1</v>
      </c>
      <c r="L21" s="102"/>
      <c r="M21" s="102"/>
      <c r="N21" s="102"/>
      <c r="O21" s="102"/>
      <c r="P21" s="102"/>
      <c r="Q21" s="102"/>
      <c r="R21" s="102">
        <v>1</v>
      </c>
      <c r="S21" s="103"/>
    </row>
    <row r="22" spans="1:19" ht="18" customHeight="1" thickBot="1" x14ac:dyDescent="0.25">
      <c r="A22" s="387"/>
      <c r="B22" s="133" t="s">
        <v>17</v>
      </c>
      <c r="C22" s="52">
        <v>100</v>
      </c>
      <c r="D22" s="53">
        <f t="shared" ref="D22:S22" si="7">IF($C21=0,0%,(D21/$C21*100))</f>
        <v>33.333333333333329</v>
      </c>
      <c r="E22" s="54">
        <f t="shared" si="7"/>
        <v>66.666666666666657</v>
      </c>
      <c r="F22" s="52">
        <f t="shared" si="7"/>
        <v>0</v>
      </c>
      <c r="G22" s="53">
        <f t="shared" si="7"/>
        <v>14.285714285714285</v>
      </c>
      <c r="H22" s="53">
        <f t="shared" si="7"/>
        <v>23.809523809523807</v>
      </c>
      <c r="I22" s="53">
        <f t="shared" si="7"/>
        <v>47.619047619047613</v>
      </c>
      <c r="J22" s="53">
        <f t="shared" si="7"/>
        <v>4.7619047619047619</v>
      </c>
      <c r="K22" s="53">
        <f t="shared" si="7"/>
        <v>4.7619047619047619</v>
      </c>
      <c r="L22" s="53">
        <f t="shared" si="7"/>
        <v>0</v>
      </c>
      <c r="M22" s="53">
        <f t="shared" si="7"/>
        <v>0</v>
      </c>
      <c r="N22" s="53">
        <f t="shared" si="7"/>
        <v>0</v>
      </c>
      <c r="O22" s="53">
        <f t="shared" si="7"/>
        <v>0</v>
      </c>
      <c r="P22" s="53">
        <f t="shared" si="7"/>
        <v>0</v>
      </c>
      <c r="Q22" s="53">
        <f t="shared" si="7"/>
        <v>0</v>
      </c>
      <c r="R22" s="53">
        <f t="shared" si="7"/>
        <v>4.7619047619047619</v>
      </c>
      <c r="S22" s="54">
        <f t="shared" si="7"/>
        <v>0</v>
      </c>
    </row>
    <row r="23" spans="1:19" ht="18" customHeight="1" thickBot="1" x14ac:dyDescent="0.25">
      <c r="A23" s="388" t="s">
        <v>157</v>
      </c>
      <c r="B23" s="389"/>
      <c r="C23" s="389"/>
      <c r="D23" s="389"/>
      <c r="E23" s="389"/>
      <c r="F23" s="389"/>
      <c r="G23" s="389"/>
      <c r="H23" s="389"/>
      <c r="I23" s="389"/>
      <c r="J23" s="389"/>
      <c r="K23" s="389"/>
      <c r="L23" s="389"/>
      <c r="M23" s="389"/>
      <c r="N23" s="389"/>
      <c r="O23" s="389"/>
      <c r="P23" s="389"/>
      <c r="Q23" s="389"/>
      <c r="R23" s="389"/>
      <c r="S23" s="390"/>
    </row>
    <row r="24" spans="1:19" ht="13.5" thickBot="1" x14ac:dyDescent="0.25">
      <c r="A24" s="262" t="s">
        <v>28</v>
      </c>
      <c r="B24" s="129" t="s">
        <v>29</v>
      </c>
      <c r="C24" s="39">
        <v>11</v>
      </c>
      <c r="D24" s="19"/>
      <c r="E24" s="46"/>
      <c r="F24" s="19"/>
      <c r="G24" s="20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2"/>
    </row>
    <row r="25" spans="1:19" ht="18" customHeight="1" x14ac:dyDescent="0.2">
      <c r="A25" s="328" t="s">
        <v>41</v>
      </c>
      <c r="B25" s="132" t="s">
        <v>21</v>
      </c>
      <c r="C25" s="104">
        <v>163</v>
      </c>
      <c r="D25" s="99">
        <v>107</v>
      </c>
      <c r="E25" s="100">
        <v>56</v>
      </c>
      <c r="F25" s="101">
        <v>8</v>
      </c>
      <c r="G25" s="102">
        <v>5</v>
      </c>
      <c r="H25" s="102">
        <v>84</v>
      </c>
      <c r="I25" s="102">
        <v>44</v>
      </c>
      <c r="J25" s="102">
        <v>6</v>
      </c>
      <c r="K25" s="102">
        <v>3</v>
      </c>
      <c r="L25" s="102">
        <v>3</v>
      </c>
      <c r="M25" s="102">
        <v>3</v>
      </c>
      <c r="N25" s="102"/>
      <c r="O25" s="102"/>
      <c r="P25" s="102">
        <v>2</v>
      </c>
      <c r="Q25" s="102">
        <v>1</v>
      </c>
      <c r="R25" s="102">
        <v>4</v>
      </c>
      <c r="S25" s="103"/>
    </row>
    <row r="26" spans="1:19" ht="18" customHeight="1" thickBot="1" x14ac:dyDescent="0.25">
      <c r="A26" s="383"/>
      <c r="B26" s="133" t="s">
        <v>17</v>
      </c>
      <c r="C26" s="52">
        <v>100</v>
      </c>
      <c r="D26" s="53">
        <f t="shared" ref="D26:S26" si="8">IF($C25=0,0%,(D25/$C25*100))</f>
        <v>65.644171779141104</v>
      </c>
      <c r="E26" s="54">
        <f t="shared" si="8"/>
        <v>34.355828220858896</v>
      </c>
      <c r="F26" s="52">
        <f t="shared" si="8"/>
        <v>4.9079754601226995</v>
      </c>
      <c r="G26" s="53">
        <f t="shared" si="8"/>
        <v>3.0674846625766872</v>
      </c>
      <c r="H26" s="53">
        <f t="shared" si="8"/>
        <v>51.533742331288344</v>
      </c>
      <c r="I26" s="53">
        <f t="shared" si="8"/>
        <v>26.993865030674847</v>
      </c>
      <c r="J26" s="53">
        <f t="shared" si="8"/>
        <v>3.6809815950920246</v>
      </c>
      <c r="K26" s="53">
        <f t="shared" si="8"/>
        <v>1.8404907975460123</v>
      </c>
      <c r="L26" s="53">
        <f t="shared" si="8"/>
        <v>1.8404907975460123</v>
      </c>
      <c r="M26" s="53">
        <f t="shared" si="8"/>
        <v>1.8404907975460123</v>
      </c>
      <c r="N26" s="53">
        <f t="shared" si="8"/>
        <v>0</v>
      </c>
      <c r="O26" s="53">
        <f t="shared" si="8"/>
        <v>0</v>
      </c>
      <c r="P26" s="53">
        <f t="shared" si="8"/>
        <v>1.2269938650306749</v>
      </c>
      <c r="Q26" s="53">
        <f t="shared" si="8"/>
        <v>0.61349693251533743</v>
      </c>
      <c r="R26" s="53">
        <f t="shared" si="8"/>
        <v>2.4539877300613497</v>
      </c>
      <c r="S26" s="54">
        <f t="shared" si="8"/>
        <v>0</v>
      </c>
    </row>
    <row r="27" spans="1:19" ht="18" customHeight="1" x14ac:dyDescent="0.2">
      <c r="A27" s="328" t="s">
        <v>156</v>
      </c>
      <c r="B27" s="132" t="s">
        <v>21</v>
      </c>
      <c r="C27" s="104">
        <v>85</v>
      </c>
      <c r="D27" s="99">
        <v>54</v>
      </c>
      <c r="E27" s="100">
        <v>31</v>
      </c>
      <c r="F27" s="101">
        <v>2</v>
      </c>
      <c r="G27" s="102">
        <v>1</v>
      </c>
      <c r="H27" s="102">
        <v>46</v>
      </c>
      <c r="I27" s="102">
        <v>28</v>
      </c>
      <c r="J27" s="102">
        <v>2</v>
      </c>
      <c r="K27" s="102"/>
      <c r="L27" s="102">
        <v>1</v>
      </c>
      <c r="M27" s="102">
        <v>2</v>
      </c>
      <c r="N27" s="102"/>
      <c r="O27" s="102"/>
      <c r="P27" s="102">
        <v>1</v>
      </c>
      <c r="Q27" s="102"/>
      <c r="R27" s="102">
        <v>2</v>
      </c>
      <c r="S27" s="103"/>
    </row>
    <row r="28" spans="1:19" ht="18" customHeight="1" thickBot="1" x14ac:dyDescent="0.25">
      <c r="A28" s="383"/>
      <c r="B28" s="133" t="s">
        <v>17</v>
      </c>
      <c r="C28" s="52">
        <v>100</v>
      </c>
      <c r="D28" s="53">
        <f t="shared" ref="D28:S28" si="9">IF($C27=0,0%,(D27/$C27*100))</f>
        <v>63.529411764705877</v>
      </c>
      <c r="E28" s="54">
        <f t="shared" si="9"/>
        <v>36.470588235294116</v>
      </c>
      <c r="F28" s="52">
        <f t="shared" si="9"/>
        <v>2.3529411764705883</v>
      </c>
      <c r="G28" s="53">
        <f t="shared" si="9"/>
        <v>1.1764705882352942</v>
      </c>
      <c r="H28" s="53">
        <f t="shared" si="9"/>
        <v>54.117647058823529</v>
      </c>
      <c r="I28" s="53">
        <f t="shared" si="9"/>
        <v>32.941176470588232</v>
      </c>
      <c r="J28" s="53">
        <f t="shared" si="9"/>
        <v>2.3529411764705883</v>
      </c>
      <c r="K28" s="53">
        <f t="shared" si="9"/>
        <v>0</v>
      </c>
      <c r="L28" s="53">
        <f t="shared" si="9"/>
        <v>1.1764705882352942</v>
      </c>
      <c r="M28" s="53">
        <f t="shared" si="9"/>
        <v>2.3529411764705883</v>
      </c>
      <c r="N28" s="53">
        <f t="shared" si="9"/>
        <v>0</v>
      </c>
      <c r="O28" s="53">
        <f t="shared" si="9"/>
        <v>0</v>
      </c>
      <c r="P28" s="53">
        <f t="shared" si="9"/>
        <v>1.1764705882352942</v>
      </c>
      <c r="Q28" s="53">
        <f t="shared" si="9"/>
        <v>0</v>
      </c>
      <c r="R28" s="53">
        <f t="shared" si="9"/>
        <v>2.3529411764705883</v>
      </c>
      <c r="S28" s="54">
        <f t="shared" si="9"/>
        <v>0</v>
      </c>
    </row>
    <row r="29" spans="1:19" ht="18" customHeight="1" x14ac:dyDescent="0.2">
      <c r="A29" s="384" t="s">
        <v>30</v>
      </c>
      <c r="B29" s="132" t="s">
        <v>21</v>
      </c>
      <c r="C29" s="104">
        <v>62</v>
      </c>
      <c r="D29" s="99">
        <v>40</v>
      </c>
      <c r="E29" s="100">
        <v>22</v>
      </c>
      <c r="F29" s="101"/>
      <c r="G29" s="102"/>
      <c r="H29" s="102">
        <v>36</v>
      </c>
      <c r="I29" s="102">
        <v>20</v>
      </c>
      <c r="J29" s="102"/>
      <c r="K29" s="102"/>
      <c r="L29" s="102">
        <v>1</v>
      </c>
      <c r="M29" s="102">
        <v>2</v>
      </c>
      <c r="N29" s="102"/>
      <c r="O29" s="102"/>
      <c r="P29" s="102">
        <v>1</v>
      </c>
      <c r="Q29" s="102"/>
      <c r="R29" s="102">
        <v>2</v>
      </c>
      <c r="S29" s="103"/>
    </row>
    <row r="30" spans="1:19" ht="18" customHeight="1" thickBot="1" x14ac:dyDescent="0.25">
      <c r="A30" s="385"/>
      <c r="B30" s="133" t="s">
        <v>17</v>
      </c>
      <c r="C30" s="52">
        <v>100</v>
      </c>
      <c r="D30" s="53">
        <f t="shared" ref="D30:S30" si="10">IF($C29=0,0%,(D29/$C29*100))</f>
        <v>64.516129032258064</v>
      </c>
      <c r="E30" s="54">
        <f t="shared" si="10"/>
        <v>35.483870967741936</v>
      </c>
      <c r="F30" s="52">
        <f t="shared" si="10"/>
        <v>0</v>
      </c>
      <c r="G30" s="53">
        <f t="shared" si="10"/>
        <v>0</v>
      </c>
      <c r="H30" s="53">
        <f t="shared" si="10"/>
        <v>58.064516129032263</v>
      </c>
      <c r="I30" s="53">
        <f t="shared" si="10"/>
        <v>32.258064516129032</v>
      </c>
      <c r="J30" s="53">
        <f t="shared" si="10"/>
        <v>0</v>
      </c>
      <c r="K30" s="53">
        <f t="shared" si="10"/>
        <v>0</v>
      </c>
      <c r="L30" s="53">
        <f t="shared" si="10"/>
        <v>1.6129032258064515</v>
      </c>
      <c r="M30" s="53">
        <f t="shared" si="10"/>
        <v>3.225806451612903</v>
      </c>
      <c r="N30" s="53">
        <f t="shared" si="10"/>
        <v>0</v>
      </c>
      <c r="O30" s="53">
        <f t="shared" si="10"/>
        <v>0</v>
      </c>
      <c r="P30" s="53">
        <f t="shared" si="10"/>
        <v>1.6129032258064515</v>
      </c>
      <c r="Q30" s="53">
        <f t="shared" si="10"/>
        <v>0</v>
      </c>
      <c r="R30" s="53">
        <f t="shared" si="10"/>
        <v>3.225806451612903</v>
      </c>
      <c r="S30" s="54">
        <f t="shared" si="10"/>
        <v>0</v>
      </c>
    </row>
    <row r="31" spans="1:19" ht="18" customHeight="1" thickBot="1" x14ac:dyDescent="0.25">
      <c r="A31" s="327" t="s">
        <v>158</v>
      </c>
      <c r="B31" s="134" t="s">
        <v>29</v>
      </c>
      <c r="C31" s="104">
        <v>4</v>
      </c>
      <c r="D31" s="99">
        <v>2</v>
      </c>
      <c r="E31" s="100">
        <v>2</v>
      </c>
      <c r="F31" s="101"/>
      <c r="G31" s="102"/>
      <c r="H31" s="102">
        <v>1</v>
      </c>
      <c r="I31" s="102">
        <v>2</v>
      </c>
      <c r="J31" s="102"/>
      <c r="K31" s="102"/>
      <c r="L31" s="102"/>
      <c r="M31" s="102"/>
      <c r="N31" s="102"/>
      <c r="O31" s="102"/>
      <c r="P31" s="102"/>
      <c r="Q31" s="102"/>
      <c r="R31" s="102">
        <v>1</v>
      </c>
      <c r="S31" s="103"/>
    </row>
    <row r="32" spans="1:19" ht="18" customHeight="1" thickBot="1" x14ac:dyDescent="0.25">
      <c r="A32" s="329"/>
      <c r="B32" s="135" t="s">
        <v>17</v>
      </c>
      <c r="C32" s="60">
        <v>100</v>
      </c>
      <c r="D32" s="61">
        <f t="shared" ref="D32:S32" si="11">IF($C31=0,0%,(D31/$C31*100))</f>
        <v>50</v>
      </c>
      <c r="E32" s="62">
        <f t="shared" si="11"/>
        <v>50</v>
      </c>
      <c r="F32" s="60">
        <f t="shared" si="11"/>
        <v>0</v>
      </c>
      <c r="G32" s="61">
        <f t="shared" si="11"/>
        <v>0</v>
      </c>
      <c r="H32" s="61">
        <f t="shared" si="11"/>
        <v>25</v>
      </c>
      <c r="I32" s="61">
        <f t="shared" si="11"/>
        <v>50</v>
      </c>
      <c r="J32" s="61">
        <f t="shared" si="11"/>
        <v>0</v>
      </c>
      <c r="K32" s="61">
        <f t="shared" si="11"/>
        <v>0</v>
      </c>
      <c r="L32" s="61">
        <f t="shared" si="11"/>
        <v>0</v>
      </c>
      <c r="M32" s="61">
        <f t="shared" si="11"/>
        <v>0</v>
      </c>
      <c r="N32" s="61">
        <f t="shared" si="11"/>
        <v>0</v>
      </c>
      <c r="O32" s="61">
        <f t="shared" si="11"/>
        <v>0</v>
      </c>
      <c r="P32" s="61">
        <f t="shared" si="11"/>
        <v>0</v>
      </c>
      <c r="Q32" s="61">
        <f t="shared" si="11"/>
        <v>0</v>
      </c>
      <c r="R32" s="61">
        <f t="shared" si="11"/>
        <v>25</v>
      </c>
      <c r="S32" s="62">
        <f t="shared" si="11"/>
        <v>0</v>
      </c>
    </row>
    <row r="33" ht="13.5" thickTop="1" x14ac:dyDescent="0.2"/>
  </sheetData>
  <mergeCells count="16">
    <mergeCell ref="A23:S23"/>
    <mergeCell ref="A25:A26"/>
    <mergeCell ref="A27:A28"/>
    <mergeCell ref="A29:A30"/>
    <mergeCell ref="A31:A32"/>
    <mergeCell ref="A13:S13"/>
    <mergeCell ref="A15:A16"/>
    <mergeCell ref="A17:A18"/>
    <mergeCell ref="A19:A20"/>
    <mergeCell ref="A21:A22"/>
    <mergeCell ref="A11:A12"/>
    <mergeCell ref="A1:S2"/>
    <mergeCell ref="A3:B3"/>
    <mergeCell ref="A4:A5"/>
    <mergeCell ref="A7:A8"/>
    <mergeCell ref="A9:A10"/>
  </mergeCells>
  <printOptions horizontalCentered="1" verticalCentered="1"/>
  <pageMargins left="0.25" right="0.25" top="0.25" bottom="0.25" header="0" footer="0.5"/>
  <pageSetup scale="70" orientation="landscape" r:id="rId1"/>
  <headerFooter alignWithMargins="0"/>
  <rowBreaks count="1" manualBreakCount="1">
    <brk id="12" max="16383" man="1"/>
  </rowBreaks>
  <ignoredErrors>
    <ignoredError sqref="A4:S32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S39"/>
  <sheetViews>
    <sheetView topLeftCell="A16" zoomScaleNormal="100" zoomScaleSheetLayoutView="100" workbookViewId="0">
      <selection activeCell="T7" sqref="T7"/>
    </sheetView>
  </sheetViews>
  <sheetFormatPr defaultColWidth="8.85546875" defaultRowHeight="12.75" x14ac:dyDescent="0.2"/>
  <cols>
    <col min="1" max="1" width="45.7109375" style="3" customWidth="1"/>
    <col min="2" max="2" width="4" style="136" customWidth="1"/>
    <col min="3" max="3" width="8.28515625" style="3" customWidth="1"/>
    <col min="4" max="4" width="7.140625" style="3" customWidth="1"/>
    <col min="5" max="5" width="7.28515625" style="3" customWidth="1"/>
    <col min="6" max="6" width="8" style="3" customWidth="1"/>
    <col min="7" max="7" width="7.5703125" style="3" customWidth="1"/>
    <col min="8" max="8" width="7.28515625" style="3" customWidth="1"/>
    <col min="9" max="9" width="7.42578125" style="3" customWidth="1"/>
    <col min="10" max="10" width="8" style="3" customWidth="1"/>
    <col min="11" max="11" width="8.5703125" style="3" customWidth="1"/>
    <col min="12" max="12" width="7" style="3" customWidth="1"/>
    <col min="13" max="13" width="7.28515625" style="3" customWidth="1"/>
    <col min="14" max="14" width="7.85546875" style="3" customWidth="1"/>
    <col min="15" max="15" width="8.42578125" style="3" customWidth="1"/>
    <col min="16" max="16" width="8" style="3" customWidth="1"/>
    <col min="17" max="17" width="7.85546875" style="3" customWidth="1"/>
    <col min="18" max="18" width="6.7109375" style="3" customWidth="1"/>
    <col min="19" max="19" width="7.28515625" style="3" customWidth="1"/>
  </cols>
  <sheetData>
    <row r="1" spans="1:19" ht="18" customHeight="1" thickTop="1" x14ac:dyDescent="0.2">
      <c r="A1" s="310" t="s">
        <v>196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2"/>
    </row>
    <row r="2" spans="1:19" ht="18" customHeight="1" thickBot="1" x14ac:dyDescent="0.25">
      <c r="A2" s="375"/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  <c r="P2" s="376"/>
      <c r="Q2" s="376"/>
      <c r="R2" s="376"/>
      <c r="S2" s="377"/>
    </row>
    <row r="3" spans="1:19" s="3" customFormat="1" ht="69" customHeight="1" thickTop="1" thickBot="1" x14ac:dyDescent="0.25">
      <c r="A3" s="316" t="s">
        <v>65</v>
      </c>
      <c r="B3" s="317"/>
      <c r="C3" s="38" t="s">
        <v>115</v>
      </c>
      <c r="D3" s="29" t="s">
        <v>1</v>
      </c>
      <c r="E3" s="45" t="s">
        <v>2</v>
      </c>
      <c r="F3" s="30" t="s">
        <v>3</v>
      </c>
      <c r="G3" s="30" t="s">
        <v>4</v>
      </c>
      <c r="H3" s="29" t="s">
        <v>5</v>
      </c>
      <c r="I3" s="30" t="s">
        <v>6</v>
      </c>
      <c r="J3" s="29" t="s">
        <v>7</v>
      </c>
      <c r="K3" s="30" t="s">
        <v>8</v>
      </c>
      <c r="L3" s="29" t="s">
        <v>9</v>
      </c>
      <c r="M3" s="30" t="s">
        <v>10</v>
      </c>
      <c r="N3" s="29" t="s">
        <v>11</v>
      </c>
      <c r="O3" s="29" t="s">
        <v>12</v>
      </c>
      <c r="P3" s="29" t="s">
        <v>13</v>
      </c>
      <c r="Q3" s="29" t="s">
        <v>14</v>
      </c>
      <c r="R3" s="29" t="s">
        <v>15</v>
      </c>
      <c r="S3" s="31" t="s">
        <v>16</v>
      </c>
    </row>
    <row r="4" spans="1:19" ht="18" customHeight="1" thickTop="1" x14ac:dyDescent="0.2">
      <c r="A4" s="378" t="s">
        <v>197</v>
      </c>
      <c r="B4" s="130" t="s">
        <v>21</v>
      </c>
      <c r="C4" s="104">
        <v>537</v>
      </c>
      <c r="D4" s="99">
        <v>408</v>
      </c>
      <c r="E4" s="100">
        <v>129</v>
      </c>
      <c r="F4" s="101">
        <v>21</v>
      </c>
      <c r="G4" s="102">
        <v>7</v>
      </c>
      <c r="H4" s="102">
        <v>365</v>
      </c>
      <c r="I4" s="102">
        <v>114</v>
      </c>
      <c r="J4" s="102">
        <v>6</v>
      </c>
      <c r="K4" s="102">
        <v>2</v>
      </c>
      <c r="L4" s="102">
        <v>3</v>
      </c>
      <c r="M4" s="102">
        <v>2</v>
      </c>
      <c r="N4" s="102"/>
      <c r="O4" s="102"/>
      <c r="P4" s="102">
        <v>6</v>
      </c>
      <c r="Q4" s="102">
        <v>1</v>
      </c>
      <c r="R4" s="102">
        <v>7</v>
      </c>
      <c r="S4" s="103">
        <v>3</v>
      </c>
    </row>
    <row r="5" spans="1:19" ht="18" customHeight="1" thickBot="1" x14ac:dyDescent="0.25">
      <c r="A5" s="379"/>
      <c r="B5" s="131" t="s">
        <v>17</v>
      </c>
      <c r="C5" s="78">
        <v>100</v>
      </c>
      <c r="D5" s="79">
        <f t="shared" ref="D5:S5" si="0">IF($C4=0,0%,(D4/$C4*100))</f>
        <v>75.977653631284909</v>
      </c>
      <c r="E5" s="80">
        <f t="shared" si="0"/>
        <v>24.022346368715084</v>
      </c>
      <c r="F5" s="78">
        <f t="shared" si="0"/>
        <v>3.9106145251396649</v>
      </c>
      <c r="G5" s="79">
        <f t="shared" si="0"/>
        <v>1.3035381750465549</v>
      </c>
      <c r="H5" s="79">
        <f t="shared" si="0"/>
        <v>67.970204841713226</v>
      </c>
      <c r="I5" s="79">
        <f t="shared" si="0"/>
        <v>21.229050279329609</v>
      </c>
      <c r="J5" s="79">
        <f t="shared" si="0"/>
        <v>1.1173184357541899</v>
      </c>
      <c r="K5" s="79">
        <f t="shared" si="0"/>
        <v>0.37243947858472998</v>
      </c>
      <c r="L5" s="79">
        <f t="shared" si="0"/>
        <v>0.55865921787709494</v>
      </c>
      <c r="M5" s="79">
        <f t="shared" si="0"/>
        <v>0.37243947858472998</v>
      </c>
      <c r="N5" s="79">
        <f t="shared" si="0"/>
        <v>0</v>
      </c>
      <c r="O5" s="79">
        <f t="shared" si="0"/>
        <v>0</v>
      </c>
      <c r="P5" s="79">
        <f t="shared" si="0"/>
        <v>1.1173184357541899</v>
      </c>
      <c r="Q5" s="79">
        <f t="shared" si="0"/>
        <v>0.18621973929236499</v>
      </c>
      <c r="R5" s="79">
        <f t="shared" si="0"/>
        <v>1.3035381750465549</v>
      </c>
      <c r="S5" s="80">
        <f t="shared" si="0"/>
        <v>0.55865921787709494</v>
      </c>
    </row>
    <row r="6" spans="1:19" ht="33.6" customHeight="1" thickBot="1" x14ac:dyDescent="0.25">
      <c r="A6" s="93" t="s">
        <v>66</v>
      </c>
      <c r="B6" s="128" t="s">
        <v>17</v>
      </c>
      <c r="C6" s="204">
        <v>100</v>
      </c>
      <c r="D6" s="205">
        <v>51.545972339999999</v>
      </c>
      <c r="E6" s="206">
        <v>48.454027660000001</v>
      </c>
      <c r="F6" s="207">
        <v>2.6715486849999999</v>
      </c>
      <c r="G6" s="205">
        <v>3.071602929</v>
      </c>
      <c r="H6" s="205">
        <v>41.842961760000001</v>
      </c>
      <c r="I6" s="205">
        <v>36.798209929999999</v>
      </c>
      <c r="J6" s="205">
        <v>1.213723895</v>
      </c>
      <c r="K6" s="205">
        <v>1.9324654189999999</v>
      </c>
      <c r="L6" s="205">
        <v>4.1700569569999999</v>
      </c>
      <c r="M6" s="205">
        <v>5.0244100899999999</v>
      </c>
      <c r="N6" s="205">
        <v>9.4928125850000003E-2</v>
      </c>
      <c r="O6" s="205">
        <v>1.3561160839999999E-2</v>
      </c>
      <c r="P6" s="205">
        <v>0.23053973420000001</v>
      </c>
      <c r="Q6" s="205">
        <v>0.28478437750000002</v>
      </c>
      <c r="R6" s="205">
        <v>1.322213181</v>
      </c>
      <c r="S6" s="206">
        <v>1.3289937620000001</v>
      </c>
    </row>
    <row r="7" spans="1:19" ht="18" customHeight="1" thickBot="1" x14ac:dyDescent="0.25">
      <c r="A7" s="346" t="s">
        <v>198</v>
      </c>
      <c r="B7" s="132" t="s">
        <v>21</v>
      </c>
      <c r="C7" s="104">
        <v>24</v>
      </c>
      <c r="D7" s="99">
        <v>21</v>
      </c>
      <c r="E7" s="100">
        <v>3</v>
      </c>
      <c r="F7" s="101"/>
      <c r="G7" s="102">
        <v>1</v>
      </c>
      <c r="H7" s="102">
        <v>20</v>
      </c>
      <c r="I7" s="102">
        <v>2</v>
      </c>
      <c r="J7" s="102"/>
      <c r="K7" s="102"/>
      <c r="L7" s="102"/>
      <c r="M7" s="102"/>
      <c r="N7" s="102"/>
      <c r="O7" s="102"/>
      <c r="P7" s="102"/>
      <c r="Q7" s="102"/>
      <c r="R7" s="102">
        <v>1</v>
      </c>
      <c r="S7" s="103"/>
    </row>
    <row r="8" spans="1:19" ht="18" customHeight="1" thickBot="1" x14ac:dyDescent="0.25">
      <c r="A8" s="346"/>
      <c r="B8" s="133" t="s">
        <v>17</v>
      </c>
      <c r="C8" s="52">
        <v>100</v>
      </c>
      <c r="D8" s="53">
        <f t="shared" ref="D8:S8" si="1">IF($C7=0,0%,(D7/$C7*100))</f>
        <v>87.5</v>
      </c>
      <c r="E8" s="54">
        <f t="shared" si="1"/>
        <v>12.5</v>
      </c>
      <c r="F8" s="52">
        <f t="shared" si="1"/>
        <v>0</v>
      </c>
      <c r="G8" s="53">
        <f t="shared" si="1"/>
        <v>4.1666666666666661</v>
      </c>
      <c r="H8" s="53">
        <f t="shared" si="1"/>
        <v>83.333333333333343</v>
      </c>
      <c r="I8" s="53">
        <f t="shared" si="1"/>
        <v>8.3333333333333321</v>
      </c>
      <c r="J8" s="53">
        <f t="shared" si="1"/>
        <v>0</v>
      </c>
      <c r="K8" s="53">
        <f t="shared" si="1"/>
        <v>0</v>
      </c>
      <c r="L8" s="53">
        <f t="shared" si="1"/>
        <v>0</v>
      </c>
      <c r="M8" s="53">
        <f t="shared" si="1"/>
        <v>0</v>
      </c>
      <c r="N8" s="53">
        <f t="shared" si="1"/>
        <v>0</v>
      </c>
      <c r="O8" s="53">
        <f t="shared" si="1"/>
        <v>0</v>
      </c>
      <c r="P8" s="53">
        <f t="shared" si="1"/>
        <v>0</v>
      </c>
      <c r="Q8" s="53">
        <f t="shared" si="1"/>
        <v>0</v>
      </c>
      <c r="R8" s="53">
        <f t="shared" si="1"/>
        <v>4.1666666666666661</v>
      </c>
      <c r="S8" s="54">
        <f t="shared" si="1"/>
        <v>0</v>
      </c>
    </row>
    <row r="9" spans="1:19" ht="18" customHeight="1" thickBot="1" x14ac:dyDescent="0.25">
      <c r="A9" s="346" t="s">
        <v>183</v>
      </c>
      <c r="B9" s="132" t="s">
        <v>21</v>
      </c>
      <c r="C9" s="104">
        <v>116</v>
      </c>
      <c r="D9" s="99">
        <v>89</v>
      </c>
      <c r="E9" s="100">
        <v>27</v>
      </c>
      <c r="F9" s="101">
        <v>5</v>
      </c>
      <c r="G9" s="102"/>
      <c r="H9" s="102">
        <v>80</v>
      </c>
      <c r="I9" s="102">
        <v>25</v>
      </c>
      <c r="J9" s="102">
        <v>2</v>
      </c>
      <c r="K9" s="102"/>
      <c r="L9" s="102">
        <v>1</v>
      </c>
      <c r="M9" s="102">
        <v>1</v>
      </c>
      <c r="N9" s="102"/>
      <c r="O9" s="102"/>
      <c r="P9" s="102"/>
      <c r="Q9" s="102"/>
      <c r="R9" s="102">
        <v>1</v>
      </c>
      <c r="S9" s="103">
        <v>1</v>
      </c>
    </row>
    <row r="10" spans="1:19" ht="18" customHeight="1" thickBot="1" x14ac:dyDescent="0.25">
      <c r="A10" s="346"/>
      <c r="B10" s="133" t="s">
        <v>17</v>
      </c>
      <c r="C10" s="52">
        <v>100</v>
      </c>
      <c r="D10" s="53">
        <f t="shared" ref="D10:S10" si="2">IF($C9=0,0%,(D9/$C9*100))</f>
        <v>76.724137931034491</v>
      </c>
      <c r="E10" s="54">
        <f t="shared" si="2"/>
        <v>23.275862068965516</v>
      </c>
      <c r="F10" s="52">
        <f t="shared" si="2"/>
        <v>4.3103448275862073</v>
      </c>
      <c r="G10" s="53">
        <f t="shared" si="2"/>
        <v>0</v>
      </c>
      <c r="H10" s="53">
        <f t="shared" si="2"/>
        <v>68.965517241379317</v>
      </c>
      <c r="I10" s="53">
        <f t="shared" si="2"/>
        <v>21.551724137931032</v>
      </c>
      <c r="J10" s="53">
        <f t="shared" si="2"/>
        <v>1.7241379310344827</v>
      </c>
      <c r="K10" s="53">
        <f t="shared" si="2"/>
        <v>0</v>
      </c>
      <c r="L10" s="53">
        <f t="shared" si="2"/>
        <v>0.86206896551724133</v>
      </c>
      <c r="M10" s="53">
        <f t="shared" si="2"/>
        <v>0.86206896551724133</v>
      </c>
      <c r="N10" s="53">
        <f t="shared" si="2"/>
        <v>0</v>
      </c>
      <c r="O10" s="53">
        <f t="shared" si="2"/>
        <v>0</v>
      </c>
      <c r="P10" s="53">
        <f t="shared" si="2"/>
        <v>0</v>
      </c>
      <c r="Q10" s="53">
        <f t="shared" si="2"/>
        <v>0</v>
      </c>
      <c r="R10" s="53">
        <f t="shared" si="2"/>
        <v>0.86206896551724133</v>
      </c>
      <c r="S10" s="54">
        <f t="shared" si="2"/>
        <v>0.86206896551724133</v>
      </c>
    </row>
    <row r="11" spans="1:19" ht="18" customHeight="1" thickBot="1" x14ac:dyDescent="0.25">
      <c r="A11" s="346" t="s">
        <v>184</v>
      </c>
      <c r="B11" s="132" t="s">
        <v>21</v>
      </c>
      <c r="C11" s="104">
        <v>124</v>
      </c>
      <c r="D11" s="99">
        <v>99</v>
      </c>
      <c r="E11" s="100">
        <v>25</v>
      </c>
      <c r="F11" s="101">
        <v>6</v>
      </c>
      <c r="G11" s="102">
        <v>1</v>
      </c>
      <c r="H11" s="102">
        <v>90</v>
      </c>
      <c r="I11" s="102">
        <v>21</v>
      </c>
      <c r="J11" s="102"/>
      <c r="K11" s="102">
        <v>1</v>
      </c>
      <c r="L11" s="102"/>
      <c r="M11" s="102">
        <v>1</v>
      </c>
      <c r="N11" s="102"/>
      <c r="O11" s="102"/>
      <c r="P11" s="102">
        <v>2</v>
      </c>
      <c r="Q11" s="102"/>
      <c r="R11" s="102">
        <v>1</v>
      </c>
      <c r="S11" s="103">
        <v>1</v>
      </c>
    </row>
    <row r="12" spans="1:19" ht="18" customHeight="1" thickBot="1" x14ac:dyDescent="0.25">
      <c r="A12" s="346"/>
      <c r="B12" s="133" t="s">
        <v>17</v>
      </c>
      <c r="C12" s="52">
        <v>100</v>
      </c>
      <c r="D12" s="53">
        <f t="shared" ref="D12:S12" si="3">IF($C11=0,0%,(D11/$C11*100))</f>
        <v>79.838709677419345</v>
      </c>
      <c r="E12" s="54">
        <f t="shared" si="3"/>
        <v>20.161290322580644</v>
      </c>
      <c r="F12" s="52">
        <f t="shared" si="3"/>
        <v>4.838709677419355</v>
      </c>
      <c r="G12" s="53">
        <f t="shared" si="3"/>
        <v>0.80645161290322576</v>
      </c>
      <c r="H12" s="53">
        <f t="shared" si="3"/>
        <v>72.58064516129032</v>
      </c>
      <c r="I12" s="53">
        <f t="shared" si="3"/>
        <v>16.93548387096774</v>
      </c>
      <c r="J12" s="53">
        <f t="shared" si="3"/>
        <v>0</v>
      </c>
      <c r="K12" s="53">
        <f t="shared" si="3"/>
        <v>0.80645161290322576</v>
      </c>
      <c r="L12" s="53">
        <f t="shared" si="3"/>
        <v>0</v>
      </c>
      <c r="M12" s="53">
        <f t="shared" si="3"/>
        <v>0.80645161290322576</v>
      </c>
      <c r="N12" s="53">
        <f t="shared" si="3"/>
        <v>0</v>
      </c>
      <c r="O12" s="53">
        <f t="shared" si="3"/>
        <v>0</v>
      </c>
      <c r="P12" s="53">
        <f t="shared" si="3"/>
        <v>1.6129032258064515</v>
      </c>
      <c r="Q12" s="53">
        <f t="shared" si="3"/>
        <v>0</v>
      </c>
      <c r="R12" s="53">
        <f t="shared" si="3"/>
        <v>0.80645161290322576</v>
      </c>
      <c r="S12" s="54">
        <f t="shared" si="3"/>
        <v>0.80645161290322576</v>
      </c>
    </row>
    <row r="13" spans="1:19" ht="18" customHeight="1" thickBot="1" x14ac:dyDescent="0.25">
      <c r="A13" s="346" t="s">
        <v>185</v>
      </c>
      <c r="B13" s="132" t="s">
        <v>21</v>
      </c>
      <c r="C13" s="104">
        <v>167</v>
      </c>
      <c r="D13" s="99">
        <v>124</v>
      </c>
      <c r="E13" s="100">
        <v>43</v>
      </c>
      <c r="F13" s="101">
        <v>8</v>
      </c>
      <c r="G13" s="102">
        <v>4</v>
      </c>
      <c r="H13" s="102">
        <v>109</v>
      </c>
      <c r="I13" s="102">
        <v>37</v>
      </c>
      <c r="J13" s="102">
        <v>2</v>
      </c>
      <c r="K13" s="102">
        <v>1</v>
      </c>
      <c r="L13" s="102">
        <v>2</v>
      </c>
      <c r="M13" s="102"/>
      <c r="N13" s="102"/>
      <c r="O13" s="102"/>
      <c r="P13" s="102">
        <v>2</v>
      </c>
      <c r="Q13" s="102"/>
      <c r="R13" s="102">
        <v>1</v>
      </c>
      <c r="S13" s="103">
        <v>1</v>
      </c>
    </row>
    <row r="14" spans="1:19" ht="18" customHeight="1" thickBot="1" x14ac:dyDescent="0.25">
      <c r="A14" s="346"/>
      <c r="B14" s="133" t="s">
        <v>17</v>
      </c>
      <c r="C14" s="52">
        <v>100</v>
      </c>
      <c r="D14" s="53">
        <f t="shared" ref="D14:S14" si="4">IF($C13=0,0%,(D13/$C13*100))</f>
        <v>74.251497005988014</v>
      </c>
      <c r="E14" s="54">
        <f t="shared" si="4"/>
        <v>25.748502994011975</v>
      </c>
      <c r="F14" s="52">
        <f t="shared" si="4"/>
        <v>4.7904191616766472</v>
      </c>
      <c r="G14" s="53">
        <f t="shared" si="4"/>
        <v>2.3952095808383236</v>
      </c>
      <c r="H14" s="53">
        <f t="shared" si="4"/>
        <v>65.269461077844312</v>
      </c>
      <c r="I14" s="53">
        <f t="shared" si="4"/>
        <v>22.155688622754489</v>
      </c>
      <c r="J14" s="53">
        <f t="shared" si="4"/>
        <v>1.1976047904191618</v>
      </c>
      <c r="K14" s="53">
        <f t="shared" si="4"/>
        <v>0.5988023952095809</v>
      </c>
      <c r="L14" s="53">
        <f t="shared" si="4"/>
        <v>1.1976047904191618</v>
      </c>
      <c r="M14" s="53">
        <f t="shared" si="4"/>
        <v>0</v>
      </c>
      <c r="N14" s="53">
        <f t="shared" si="4"/>
        <v>0</v>
      </c>
      <c r="O14" s="53">
        <f t="shared" si="4"/>
        <v>0</v>
      </c>
      <c r="P14" s="53">
        <f t="shared" si="4"/>
        <v>1.1976047904191618</v>
      </c>
      <c r="Q14" s="53">
        <f t="shared" si="4"/>
        <v>0</v>
      </c>
      <c r="R14" s="53">
        <f t="shared" si="4"/>
        <v>0.5988023952095809</v>
      </c>
      <c r="S14" s="54">
        <f t="shared" si="4"/>
        <v>0.5988023952095809</v>
      </c>
    </row>
    <row r="15" spans="1:19" ht="18" customHeight="1" thickBot="1" x14ac:dyDescent="0.25">
      <c r="A15" s="346" t="s">
        <v>186</v>
      </c>
      <c r="B15" s="132" t="s">
        <v>21</v>
      </c>
      <c r="C15" s="104">
        <v>96</v>
      </c>
      <c r="D15" s="99">
        <v>68</v>
      </c>
      <c r="E15" s="100">
        <v>28</v>
      </c>
      <c r="F15" s="101">
        <v>2</v>
      </c>
      <c r="G15" s="102"/>
      <c r="H15" s="102">
        <v>59</v>
      </c>
      <c r="I15" s="102">
        <v>27</v>
      </c>
      <c r="J15" s="102">
        <v>2</v>
      </c>
      <c r="K15" s="102"/>
      <c r="L15" s="102"/>
      <c r="M15" s="102"/>
      <c r="N15" s="102"/>
      <c r="O15" s="102"/>
      <c r="P15" s="102">
        <v>2</v>
      </c>
      <c r="Q15" s="102">
        <v>1</v>
      </c>
      <c r="R15" s="102">
        <v>3</v>
      </c>
      <c r="S15" s="103"/>
    </row>
    <row r="16" spans="1:19" ht="18" customHeight="1" thickBot="1" x14ac:dyDescent="0.25">
      <c r="A16" s="346"/>
      <c r="B16" s="133" t="s">
        <v>17</v>
      </c>
      <c r="C16" s="52">
        <v>100</v>
      </c>
      <c r="D16" s="53">
        <f t="shared" ref="D16:S16" si="5">IF($C15=0,0%,(D15/$C15*100))</f>
        <v>70.833333333333343</v>
      </c>
      <c r="E16" s="54">
        <f t="shared" si="5"/>
        <v>29.166666666666668</v>
      </c>
      <c r="F16" s="52">
        <f t="shared" si="5"/>
        <v>2.083333333333333</v>
      </c>
      <c r="G16" s="53">
        <f t="shared" si="5"/>
        <v>0</v>
      </c>
      <c r="H16" s="53">
        <f t="shared" si="5"/>
        <v>61.458333333333336</v>
      </c>
      <c r="I16" s="53">
        <f t="shared" si="5"/>
        <v>28.125</v>
      </c>
      <c r="J16" s="53">
        <f t="shared" si="5"/>
        <v>2.083333333333333</v>
      </c>
      <c r="K16" s="53">
        <f t="shared" si="5"/>
        <v>0</v>
      </c>
      <c r="L16" s="53">
        <f t="shared" si="5"/>
        <v>0</v>
      </c>
      <c r="M16" s="53">
        <f t="shared" si="5"/>
        <v>0</v>
      </c>
      <c r="N16" s="53">
        <f t="shared" si="5"/>
        <v>0</v>
      </c>
      <c r="O16" s="53">
        <f t="shared" si="5"/>
        <v>0</v>
      </c>
      <c r="P16" s="53">
        <f t="shared" si="5"/>
        <v>2.083333333333333</v>
      </c>
      <c r="Q16" s="53">
        <f t="shared" si="5"/>
        <v>1.0416666666666665</v>
      </c>
      <c r="R16" s="53">
        <f t="shared" si="5"/>
        <v>3.125</v>
      </c>
      <c r="S16" s="54">
        <f t="shared" si="5"/>
        <v>0</v>
      </c>
    </row>
    <row r="17" spans="1:19" ht="18" customHeight="1" thickBot="1" x14ac:dyDescent="0.25">
      <c r="A17" s="346" t="s">
        <v>187</v>
      </c>
      <c r="B17" s="132" t="s">
        <v>21</v>
      </c>
      <c r="C17" s="104">
        <v>10</v>
      </c>
      <c r="D17" s="99">
        <v>7</v>
      </c>
      <c r="E17" s="100">
        <v>3</v>
      </c>
      <c r="F17" s="101"/>
      <c r="G17" s="102">
        <v>1</v>
      </c>
      <c r="H17" s="102">
        <v>7</v>
      </c>
      <c r="I17" s="102">
        <v>2</v>
      </c>
      <c r="J17" s="102"/>
      <c r="K17" s="102"/>
      <c r="L17" s="102"/>
      <c r="M17" s="102"/>
      <c r="N17" s="102"/>
      <c r="O17" s="102"/>
      <c r="P17" s="102"/>
      <c r="Q17" s="102"/>
      <c r="R17" s="102"/>
      <c r="S17" s="103"/>
    </row>
    <row r="18" spans="1:19" ht="18" customHeight="1" thickBot="1" x14ac:dyDescent="0.25">
      <c r="A18" s="346"/>
      <c r="B18" s="133" t="s">
        <v>17</v>
      </c>
      <c r="C18" s="52">
        <v>100</v>
      </c>
      <c r="D18" s="53">
        <f t="shared" ref="D18:S18" si="6">IF($C17=0,0%,(D17/$C17*100))</f>
        <v>70</v>
      </c>
      <c r="E18" s="54">
        <f t="shared" si="6"/>
        <v>30</v>
      </c>
      <c r="F18" s="52">
        <f t="shared" si="6"/>
        <v>0</v>
      </c>
      <c r="G18" s="53">
        <f t="shared" si="6"/>
        <v>10</v>
      </c>
      <c r="H18" s="53">
        <f t="shared" si="6"/>
        <v>70</v>
      </c>
      <c r="I18" s="53">
        <f t="shared" si="6"/>
        <v>20</v>
      </c>
      <c r="J18" s="53">
        <f t="shared" si="6"/>
        <v>0</v>
      </c>
      <c r="K18" s="53">
        <f t="shared" si="6"/>
        <v>0</v>
      </c>
      <c r="L18" s="53">
        <f t="shared" si="6"/>
        <v>0</v>
      </c>
      <c r="M18" s="53">
        <f t="shared" si="6"/>
        <v>0</v>
      </c>
      <c r="N18" s="53">
        <f t="shared" si="6"/>
        <v>0</v>
      </c>
      <c r="O18" s="53">
        <f t="shared" si="6"/>
        <v>0</v>
      </c>
      <c r="P18" s="53">
        <f t="shared" si="6"/>
        <v>0</v>
      </c>
      <c r="Q18" s="53">
        <f t="shared" si="6"/>
        <v>0</v>
      </c>
      <c r="R18" s="53">
        <f t="shared" si="6"/>
        <v>0</v>
      </c>
      <c r="S18" s="54">
        <f t="shared" si="6"/>
        <v>0</v>
      </c>
    </row>
    <row r="19" spans="1:19" ht="18" customHeight="1" thickBot="1" x14ac:dyDescent="0.25">
      <c r="A19" s="380" t="s">
        <v>155</v>
      </c>
      <c r="B19" s="381"/>
      <c r="C19" s="381"/>
      <c r="D19" s="381"/>
      <c r="E19" s="381"/>
      <c r="F19" s="381"/>
      <c r="G19" s="381"/>
      <c r="H19" s="381"/>
      <c r="I19" s="381"/>
      <c r="J19" s="381"/>
      <c r="K19" s="381"/>
      <c r="L19" s="381"/>
      <c r="M19" s="381"/>
      <c r="N19" s="381"/>
      <c r="O19" s="381"/>
      <c r="P19" s="381"/>
      <c r="Q19" s="381"/>
      <c r="R19" s="381"/>
      <c r="S19" s="382"/>
    </row>
    <row r="20" spans="1:19" ht="18" customHeight="1" thickBot="1" x14ac:dyDescent="0.25">
      <c r="A20" s="263" t="s">
        <v>28</v>
      </c>
      <c r="B20" s="129" t="s">
        <v>29</v>
      </c>
      <c r="C20" s="92">
        <v>15</v>
      </c>
      <c r="D20" s="19"/>
      <c r="E20" s="46"/>
      <c r="F20" s="19"/>
      <c r="G20" s="20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2"/>
    </row>
    <row r="21" spans="1:19" ht="18" customHeight="1" x14ac:dyDescent="0.2">
      <c r="A21" s="328" t="s">
        <v>41</v>
      </c>
      <c r="B21" s="132" t="s">
        <v>21</v>
      </c>
      <c r="C21" s="104">
        <v>165</v>
      </c>
      <c r="D21" s="99">
        <v>100</v>
      </c>
      <c r="E21" s="100">
        <v>65</v>
      </c>
      <c r="F21" s="101">
        <v>8</v>
      </c>
      <c r="G21" s="102">
        <v>7</v>
      </c>
      <c r="H21" s="102">
        <v>82</v>
      </c>
      <c r="I21" s="102">
        <v>54</v>
      </c>
      <c r="J21" s="102">
        <v>2</v>
      </c>
      <c r="K21" s="102">
        <v>1</v>
      </c>
      <c r="L21" s="102">
        <v>1</v>
      </c>
      <c r="M21" s="102">
        <v>2</v>
      </c>
      <c r="N21" s="102"/>
      <c r="O21" s="102"/>
      <c r="P21" s="102"/>
      <c r="Q21" s="102">
        <v>1</v>
      </c>
      <c r="R21" s="102">
        <v>7</v>
      </c>
      <c r="S21" s="103"/>
    </row>
    <row r="22" spans="1:19" ht="18" customHeight="1" thickBot="1" x14ac:dyDescent="0.25">
      <c r="A22" s="383"/>
      <c r="B22" s="133" t="s">
        <v>17</v>
      </c>
      <c r="C22" s="52">
        <v>100</v>
      </c>
      <c r="D22" s="53">
        <f t="shared" ref="D22:S22" si="7">IF($C21=0,0%,(D21/$C21*100))</f>
        <v>60.606060606060609</v>
      </c>
      <c r="E22" s="54">
        <f t="shared" si="7"/>
        <v>39.393939393939391</v>
      </c>
      <c r="F22" s="52">
        <f t="shared" si="7"/>
        <v>4.8484848484848486</v>
      </c>
      <c r="G22" s="53">
        <f t="shared" si="7"/>
        <v>4.2424242424242431</v>
      </c>
      <c r="H22" s="53">
        <f t="shared" si="7"/>
        <v>49.696969696969695</v>
      </c>
      <c r="I22" s="53">
        <f t="shared" si="7"/>
        <v>32.727272727272727</v>
      </c>
      <c r="J22" s="53">
        <f t="shared" si="7"/>
        <v>1.2121212121212122</v>
      </c>
      <c r="K22" s="53">
        <f t="shared" si="7"/>
        <v>0.60606060606060608</v>
      </c>
      <c r="L22" s="53">
        <f t="shared" si="7"/>
        <v>0.60606060606060608</v>
      </c>
      <c r="M22" s="53">
        <f t="shared" si="7"/>
        <v>1.2121212121212122</v>
      </c>
      <c r="N22" s="53">
        <f t="shared" si="7"/>
        <v>0</v>
      </c>
      <c r="O22" s="53">
        <f t="shared" si="7"/>
        <v>0</v>
      </c>
      <c r="P22" s="53">
        <f t="shared" si="7"/>
        <v>0</v>
      </c>
      <c r="Q22" s="53">
        <f t="shared" si="7"/>
        <v>0.60606060606060608</v>
      </c>
      <c r="R22" s="53">
        <f t="shared" si="7"/>
        <v>4.2424242424242431</v>
      </c>
      <c r="S22" s="54">
        <f t="shared" si="7"/>
        <v>0</v>
      </c>
    </row>
    <row r="23" spans="1:19" ht="18" customHeight="1" x14ac:dyDescent="0.2">
      <c r="A23" s="328" t="s">
        <v>156</v>
      </c>
      <c r="B23" s="132" t="s">
        <v>21</v>
      </c>
      <c r="C23" s="104">
        <v>48</v>
      </c>
      <c r="D23" s="99">
        <v>31</v>
      </c>
      <c r="E23" s="100">
        <v>17</v>
      </c>
      <c r="F23" s="101">
        <v>2</v>
      </c>
      <c r="G23" s="102">
        <v>1</v>
      </c>
      <c r="H23" s="102">
        <v>25</v>
      </c>
      <c r="I23" s="102">
        <v>15</v>
      </c>
      <c r="J23" s="102">
        <v>1</v>
      </c>
      <c r="K23" s="102"/>
      <c r="L23" s="102">
        <v>1</v>
      </c>
      <c r="M23" s="102">
        <v>1</v>
      </c>
      <c r="N23" s="102"/>
      <c r="O23" s="102"/>
      <c r="P23" s="102"/>
      <c r="Q23" s="102"/>
      <c r="R23" s="102">
        <v>2</v>
      </c>
      <c r="S23" s="103"/>
    </row>
    <row r="24" spans="1:19" ht="18" customHeight="1" thickBot="1" x14ac:dyDescent="0.25">
      <c r="A24" s="383"/>
      <c r="B24" s="133" t="s">
        <v>17</v>
      </c>
      <c r="C24" s="52">
        <v>100</v>
      </c>
      <c r="D24" s="53">
        <f t="shared" ref="D24:S24" si="8">IF($C23=0,0%,(D23/$C23*100))</f>
        <v>64.583333333333343</v>
      </c>
      <c r="E24" s="54">
        <f t="shared" si="8"/>
        <v>35.416666666666671</v>
      </c>
      <c r="F24" s="52">
        <f t="shared" si="8"/>
        <v>4.1666666666666661</v>
      </c>
      <c r="G24" s="53">
        <f t="shared" si="8"/>
        <v>2.083333333333333</v>
      </c>
      <c r="H24" s="53">
        <f t="shared" si="8"/>
        <v>52.083333333333336</v>
      </c>
      <c r="I24" s="53">
        <f t="shared" si="8"/>
        <v>31.25</v>
      </c>
      <c r="J24" s="53">
        <f t="shared" si="8"/>
        <v>2.083333333333333</v>
      </c>
      <c r="K24" s="53">
        <f t="shared" si="8"/>
        <v>0</v>
      </c>
      <c r="L24" s="53">
        <f t="shared" si="8"/>
        <v>2.083333333333333</v>
      </c>
      <c r="M24" s="53">
        <f t="shared" si="8"/>
        <v>2.083333333333333</v>
      </c>
      <c r="N24" s="53">
        <f t="shared" si="8"/>
        <v>0</v>
      </c>
      <c r="O24" s="53">
        <f t="shared" si="8"/>
        <v>0</v>
      </c>
      <c r="P24" s="53">
        <f t="shared" si="8"/>
        <v>0</v>
      </c>
      <c r="Q24" s="53">
        <f t="shared" si="8"/>
        <v>0</v>
      </c>
      <c r="R24" s="53">
        <f t="shared" si="8"/>
        <v>4.1666666666666661</v>
      </c>
      <c r="S24" s="54">
        <f t="shared" si="8"/>
        <v>0</v>
      </c>
    </row>
    <row r="25" spans="1:19" ht="18" customHeight="1" x14ac:dyDescent="0.2">
      <c r="A25" s="384" t="s">
        <v>30</v>
      </c>
      <c r="B25" s="132" t="s">
        <v>21</v>
      </c>
      <c r="C25" s="104">
        <v>41</v>
      </c>
      <c r="D25" s="99">
        <v>25</v>
      </c>
      <c r="E25" s="100">
        <v>16</v>
      </c>
      <c r="F25" s="101">
        <v>2</v>
      </c>
      <c r="G25" s="102">
        <v>1</v>
      </c>
      <c r="H25" s="102">
        <v>20</v>
      </c>
      <c r="I25" s="102">
        <v>14</v>
      </c>
      <c r="J25" s="102">
        <v>1</v>
      </c>
      <c r="K25" s="102"/>
      <c r="L25" s="102"/>
      <c r="M25" s="102">
        <v>1</v>
      </c>
      <c r="N25" s="102"/>
      <c r="O25" s="102"/>
      <c r="P25" s="102"/>
      <c r="Q25" s="102"/>
      <c r="R25" s="102">
        <v>2</v>
      </c>
      <c r="S25" s="103"/>
    </row>
    <row r="26" spans="1:19" ht="18" customHeight="1" thickBot="1" x14ac:dyDescent="0.25">
      <c r="A26" s="385"/>
      <c r="B26" s="133" t="s">
        <v>17</v>
      </c>
      <c r="C26" s="52">
        <v>100</v>
      </c>
      <c r="D26" s="53">
        <f t="shared" ref="D26:S26" si="9">IF($C25=0,0%,(D25/$C25*100))</f>
        <v>60.975609756097562</v>
      </c>
      <c r="E26" s="54">
        <f t="shared" si="9"/>
        <v>39.024390243902438</v>
      </c>
      <c r="F26" s="52">
        <f t="shared" si="9"/>
        <v>4.8780487804878048</v>
      </c>
      <c r="G26" s="53">
        <f t="shared" si="9"/>
        <v>2.4390243902439024</v>
      </c>
      <c r="H26" s="53">
        <f t="shared" si="9"/>
        <v>48.780487804878049</v>
      </c>
      <c r="I26" s="53">
        <f t="shared" si="9"/>
        <v>34.146341463414636</v>
      </c>
      <c r="J26" s="53">
        <f t="shared" si="9"/>
        <v>2.4390243902439024</v>
      </c>
      <c r="K26" s="53">
        <f t="shared" si="9"/>
        <v>0</v>
      </c>
      <c r="L26" s="53">
        <f t="shared" si="9"/>
        <v>0</v>
      </c>
      <c r="M26" s="53">
        <f t="shared" si="9"/>
        <v>2.4390243902439024</v>
      </c>
      <c r="N26" s="53">
        <f t="shared" si="9"/>
        <v>0</v>
      </c>
      <c r="O26" s="53">
        <f t="shared" si="9"/>
        <v>0</v>
      </c>
      <c r="P26" s="53">
        <f t="shared" si="9"/>
        <v>0</v>
      </c>
      <c r="Q26" s="53">
        <f t="shared" si="9"/>
        <v>0</v>
      </c>
      <c r="R26" s="53">
        <f t="shared" si="9"/>
        <v>4.8780487804878048</v>
      </c>
      <c r="S26" s="54">
        <f t="shared" si="9"/>
        <v>0</v>
      </c>
    </row>
    <row r="27" spans="1:19" ht="18" customHeight="1" x14ac:dyDescent="0.2">
      <c r="A27" s="386" t="s">
        <v>158</v>
      </c>
      <c r="B27" s="132" t="s">
        <v>21</v>
      </c>
      <c r="C27" s="104">
        <v>7</v>
      </c>
      <c r="D27" s="99">
        <v>3</v>
      </c>
      <c r="E27" s="100">
        <v>4</v>
      </c>
      <c r="F27" s="101"/>
      <c r="G27" s="102"/>
      <c r="H27" s="102">
        <v>3</v>
      </c>
      <c r="I27" s="102">
        <v>3</v>
      </c>
      <c r="J27" s="102"/>
      <c r="K27" s="102"/>
      <c r="L27" s="102"/>
      <c r="M27" s="102">
        <v>1</v>
      </c>
      <c r="N27" s="102"/>
      <c r="O27" s="102"/>
      <c r="P27" s="102"/>
      <c r="Q27" s="102"/>
      <c r="R27" s="102"/>
      <c r="S27" s="103"/>
    </row>
    <row r="28" spans="1:19" ht="18" customHeight="1" thickBot="1" x14ac:dyDescent="0.25">
      <c r="A28" s="387"/>
      <c r="B28" s="133" t="s">
        <v>17</v>
      </c>
      <c r="C28" s="52">
        <v>100</v>
      </c>
      <c r="D28" s="53">
        <f t="shared" ref="D28:S28" si="10">IF($C27=0,0%,(D27/$C27*100))</f>
        <v>42.857142857142854</v>
      </c>
      <c r="E28" s="54">
        <f t="shared" si="10"/>
        <v>57.142857142857139</v>
      </c>
      <c r="F28" s="52">
        <f t="shared" si="10"/>
        <v>0</v>
      </c>
      <c r="G28" s="53">
        <f t="shared" si="10"/>
        <v>0</v>
      </c>
      <c r="H28" s="53">
        <f t="shared" si="10"/>
        <v>42.857142857142854</v>
      </c>
      <c r="I28" s="53">
        <f t="shared" si="10"/>
        <v>42.857142857142854</v>
      </c>
      <c r="J28" s="53">
        <f t="shared" si="10"/>
        <v>0</v>
      </c>
      <c r="K28" s="53">
        <f t="shared" si="10"/>
        <v>0</v>
      </c>
      <c r="L28" s="53">
        <f t="shared" si="10"/>
        <v>0</v>
      </c>
      <c r="M28" s="53">
        <f t="shared" si="10"/>
        <v>14.285714285714285</v>
      </c>
      <c r="N28" s="53">
        <f t="shared" si="10"/>
        <v>0</v>
      </c>
      <c r="O28" s="53">
        <f t="shared" si="10"/>
        <v>0</v>
      </c>
      <c r="P28" s="53">
        <f t="shared" si="10"/>
        <v>0</v>
      </c>
      <c r="Q28" s="53">
        <f t="shared" si="10"/>
        <v>0</v>
      </c>
      <c r="R28" s="53">
        <f t="shared" si="10"/>
        <v>0</v>
      </c>
      <c r="S28" s="54">
        <f t="shared" si="10"/>
        <v>0</v>
      </c>
    </row>
    <row r="29" spans="1:19" ht="18" customHeight="1" thickBot="1" x14ac:dyDescent="0.25">
      <c r="A29" s="388" t="s">
        <v>157</v>
      </c>
      <c r="B29" s="389"/>
      <c r="C29" s="389"/>
      <c r="D29" s="389"/>
      <c r="E29" s="389"/>
      <c r="F29" s="389"/>
      <c r="G29" s="389"/>
      <c r="H29" s="389"/>
      <c r="I29" s="389"/>
      <c r="J29" s="389"/>
      <c r="K29" s="389"/>
      <c r="L29" s="389"/>
      <c r="M29" s="389"/>
      <c r="N29" s="389"/>
      <c r="O29" s="389"/>
      <c r="P29" s="389"/>
      <c r="Q29" s="389"/>
      <c r="R29" s="389"/>
      <c r="S29" s="390"/>
    </row>
    <row r="30" spans="1:19" ht="13.5" thickBot="1" x14ac:dyDescent="0.25">
      <c r="A30" s="262" t="s">
        <v>28</v>
      </c>
      <c r="B30" s="129" t="s">
        <v>29</v>
      </c>
      <c r="C30" s="39">
        <v>36</v>
      </c>
      <c r="D30" s="19"/>
      <c r="E30" s="46"/>
      <c r="F30" s="19"/>
      <c r="G30" s="20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2"/>
    </row>
    <row r="31" spans="1:19" ht="18" customHeight="1" x14ac:dyDescent="0.2">
      <c r="A31" s="328" t="s">
        <v>41</v>
      </c>
      <c r="B31" s="132" t="s">
        <v>21</v>
      </c>
      <c r="C31" s="104">
        <v>656</v>
      </c>
      <c r="D31" s="99">
        <v>382</v>
      </c>
      <c r="E31" s="100">
        <v>274</v>
      </c>
      <c r="F31" s="101">
        <v>35</v>
      </c>
      <c r="G31" s="102">
        <v>25</v>
      </c>
      <c r="H31" s="102">
        <v>307</v>
      </c>
      <c r="I31" s="102">
        <v>219</v>
      </c>
      <c r="J31" s="102">
        <v>10</v>
      </c>
      <c r="K31" s="102">
        <v>7</v>
      </c>
      <c r="L31" s="102">
        <v>11</v>
      </c>
      <c r="M31" s="102">
        <v>5</v>
      </c>
      <c r="N31" s="102"/>
      <c r="O31" s="102">
        <v>2</v>
      </c>
      <c r="P31" s="102">
        <v>2</v>
      </c>
      <c r="Q31" s="102">
        <v>4</v>
      </c>
      <c r="R31" s="102">
        <v>17</v>
      </c>
      <c r="S31" s="103">
        <v>12</v>
      </c>
    </row>
    <row r="32" spans="1:19" ht="18" customHeight="1" thickBot="1" x14ac:dyDescent="0.25">
      <c r="A32" s="383"/>
      <c r="B32" s="133" t="s">
        <v>17</v>
      </c>
      <c r="C32" s="52">
        <v>100</v>
      </c>
      <c r="D32" s="53">
        <f t="shared" ref="D32:S32" si="11">IF($C31=0,0%,(D31/$C31*100))</f>
        <v>58.231707317073166</v>
      </c>
      <c r="E32" s="54">
        <f t="shared" si="11"/>
        <v>41.768292682926827</v>
      </c>
      <c r="F32" s="52">
        <f t="shared" si="11"/>
        <v>5.3353658536585362</v>
      </c>
      <c r="G32" s="53">
        <f t="shared" si="11"/>
        <v>3.8109756097560976</v>
      </c>
      <c r="H32" s="53">
        <f t="shared" si="11"/>
        <v>46.798780487804883</v>
      </c>
      <c r="I32" s="53">
        <f t="shared" si="11"/>
        <v>33.384146341463413</v>
      </c>
      <c r="J32" s="53">
        <f t="shared" si="11"/>
        <v>1.524390243902439</v>
      </c>
      <c r="K32" s="53">
        <f t="shared" si="11"/>
        <v>1.0670731707317074</v>
      </c>
      <c r="L32" s="53">
        <f t="shared" si="11"/>
        <v>1.6768292682926831</v>
      </c>
      <c r="M32" s="53">
        <f t="shared" si="11"/>
        <v>0.76219512195121952</v>
      </c>
      <c r="N32" s="53">
        <f t="shared" si="11"/>
        <v>0</v>
      </c>
      <c r="O32" s="53">
        <f t="shared" si="11"/>
        <v>0.3048780487804878</v>
      </c>
      <c r="P32" s="53">
        <f t="shared" si="11"/>
        <v>0.3048780487804878</v>
      </c>
      <c r="Q32" s="53">
        <f t="shared" si="11"/>
        <v>0.6097560975609756</v>
      </c>
      <c r="R32" s="53">
        <f t="shared" si="11"/>
        <v>2.5914634146341462</v>
      </c>
      <c r="S32" s="54">
        <f t="shared" si="11"/>
        <v>1.8292682926829267</v>
      </c>
    </row>
    <row r="33" spans="1:19" ht="18" customHeight="1" x14ac:dyDescent="0.2">
      <c r="A33" s="328" t="s">
        <v>156</v>
      </c>
      <c r="B33" s="132" t="s">
        <v>21</v>
      </c>
      <c r="C33" s="104">
        <v>314</v>
      </c>
      <c r="D33" s="99">
        <v>194</v>
      </c>
      <c r="E33" s="100">
        <v>120</v>
      </c>
      <c r="F33" s="101">
        <v>17</v>
      </c>
      <c r="G33" s="102">
        <v>9</v>
      </c>
      <c r="H33" s="102">
        <v>162</v>
      </c>
      <c r="I33" s="102">
        <v>105</v>
      </c>
      <c r="J33" s="102">
        <v>2</v>
      </c>
      <c r="K33" s="102"/>
      <c r="L33" s="102">
        <v>6</v>
      </c>
      <c r="M33" s="102"/>
      <c r="N33" s="102"/>
      <c r="O33" s="102">
        <v>1</v>
      </c>
      <c r="P33" s="102"/>
      <c r="Q33" s="102">
        <v>2</v>
      </c>
      <c r="R33" s="102">
        <v>7</v>
      </c>
      <c r="S33" s="103">
        <v>3</v>
      </c>
    </row>
    <row r="34" spans="1:19" ht="18" customHeight="1" thickBot="1" x14ac:dyDescent="0.25">
      <c r="A34" s="383"/>
      <c r="B34" s="133" t="s">
        <v>17</v>
      </c>
      <c r="C34" s="52">
        <v>100</v>
      </c>
      <c r="D34" s="53">
        <f t="shared" ref="D34:S34" si="12">IF($C33=0,0%,(D33/$C33*100))</f>
        <v>61.783439490445858</v>
      </c>
      <c r="E34" s="54">
        <f t="shared" si="12"/>
        <v>38.216560509554142</v>
      </c>
      <c r="F34" s="52">
        <f t="shared" si="12"/>
        <v>5.4140127388535033</v>
      </c>
      <c r="G34" s="53">
        <f t="shared" si="12"/>
        <v>2.8662420382165608</v>
      </c>
      <c r="H34" s="53">
        <f t="shared" si="12"/>
        <v>51.592356687898089</v>
      </c>
      <c r="I34" s="53">
        <f t="shared" si="12"/>
        <v>33.439490445859867</v>
      </c>
      <c r="J34" s="53">
        <f t="shared" si="12"/>
        <v>0.63694267515923575</v>
      </c>
      <c r="K34" s="53">
        <f t="shared" si="12"/>
        <v>0</v>
      </c>
      <c r="L34" s="53">
        <f t="shared" si="12"/>
        <v>1.910828025477707</v>
      </c>
      <c r="M34" s="53">
        <f t="shared" si="12"/>
        <v>0</v>
      </c>
      <c r="N34" s="53">
        <f t="shared" si="12"/>
        <v>0</v>
      </c>
      <c r="O34" s="53">
        <f t="shared" si="12"/>
        <v>0.31847133757961787</v>
      </c>
      <c r="P34" s="53">
        <f t="shared" si="12"/>
        <v>0</v>
      </c>
      <c r="Q34" s="53">
        <f t="shared" si="12"/>
        <v>0.63694267515923575</v>
      </c>
      <c r="R34" s="53">
        <f t="shared" si="12"/>
        <v>2.2292993630573248</v>
      </c>
      <c r="S34" s="54">
        <f t="shared" si="12"/>
        <v>0.95541401273885351</v>
      </c>
    </row>
    <row r="35" spans="1:19" ht="18" customHeight="1" x14ac:dyDescent="0.2">
      <c r="A35" s="384" t="s">
        <v>30</v>
      </c>
      <c r="B35" s="132" t="s">
        <v>21</v>
      </c>
      <c r="C35" s="104">
        <v>227</v>
      </c>
      <c r="D35" s="99">
        <v>150</v>
      </c>
      <c r="E35" s="100">
        <v>77</v>
      </c>
      <c r="F35" s="101">
        <v>14</v>
      </c>
      <c r="G35" s="102">
        <v>6</v>
      </c>
      <c r="H35" s="102">
        <v>127</v>
      </c>
      <c r="I35" s="102">
        <v>68</v>
      </c>
      <c r="J35" s="102">
        <v>1</v>
      </c>
      <c r="K35" s="102"/>
      <c r="L35" s="102">
        <v>3</v>
      </c>
      <c r="M35" s="102"/>
      <c r="N35" s="102"/>
      <c r="O35" s="102">
        <v>1</v>
      </c>
      <c r="P35" s="102"/>
      <c r="Q35" s="102"/>
      <c r="R35" s="102">
        <v>5</v>
      </c>
      <c r="S35" s="103">
        <v>2</v>
      </c>
    </row>
    <row r="36" spans="1:19" ht="18" customHeight="1" thickBot="1" x14ac:dyDescent="0.25">
      <c r="A36" s="385"/>
      <c r="B36" s="133" t="s">
        <v>17</v>
      </c>
      <c r="C36" s="52">
        <v>100</v>
      </c>
      <c r="D36" s="53">
        <f t="shared" ref="D36:S36" si="13">IF($C35=0,0%,(D35/$C35*100))</f>
        <v>66.079295154185019</v>
      </c>
      <c r="E36" s="54">
        <f t="shared" si="13"/>
        <v>33.920704845814981</v>
      </c>
      <c r="F36" s="52">
        <f t="shared" si="13"/>
        <v>6.1674008810572687</v>
      </c>
      <c r="G36" s="53">
        <f t="shared" si="13"/>
        <v>2.643171806167401</v>
      </c>
      <c r="H36" s="53">
        <f t="shared" si="13"/>
        <v>55.947136563876654</v>
      </c>
      <c r="I36" s="53">
        <f t="shared" si="13"/>
        <v>29.955947136563875</v>
      </c>
      <c r="J36" s="53">
        <f t="shared" si="13"/>
        <v>0.44052863436123352</v>
      </c>
      <c r="K36" s="53">
        <f t="shared" si="13"/>
        <v>0</v>
      </c>
      <c r="L36" s="53">
        <f t="shared" si="13"/>
        <v>1.3215859030837005</v>
      </c>
      <c r="M36" s="53">
        <f t="shared" si="13"/>
        <v>0</v>
      </c>
      <c r="N36" s="53">
        <f t="shared" si="13"/>
        <v>0</v>
      </c>
      <c r="O36" s="53">
        <f t="shared" si="13"/>
        <v>0.44052863436123352</v>
      </c>
      <c r="P36" s="53">
        <f t="shared" si="13"/>
        <v>0</v>
      </c>
      <c r="Q36" s="53">
        <f t="shared" si="13"/>
        <v>0</v>
      </c>
      <c r="R36" s="53">
        <f t="shared" si="13"/>
        <v>2.2026431718061676</v>
      </c>
      <c r="S36" s="54">
        <f t="shared" si="13"/>
        <v>0.88105726872246704</v>
      </c>
    </row>
    <row r="37" spans="1:19" ht="18" customHeight="1" thickBot="1" x14ac:dyDescent="0.25">
      <c r="A37" s="327" t="s">
        <v>158</v>
      </c>
      <c r="B37" s="134" t="s">
        <v>29</v>
      </c>
      <c r="C37" s="104">
        <v>22</v>
      </c>
      <c r="D37" s="99">
        <v>11</v>
      </c>
      <c r="E37" s="100">
        <v>11</v>
      </c>
      <c r="F37" s="101">
        <v>3</v>
      </c>
      <c r="G37" s="102">
        <v>2</v>
      </c>
      <c r="H37" s="102">
        <v>7</v>
      </c>
      <c r="I37" s="102">
        <v>8</v>
      </c>
      <c r="J37" s="102"/>
      <c r="K37" s="102"/>
      <c r="L37" s="102">
        <v>1</v>
      </c>
      <c r="M37" s="102"/>
      <c r="N37" s="102"/>
      <c r="O37" s="102">
        <v>1</v>
      </c>
      <c r="P37" s="102"/>
      <c r="Q37" s="102"/>
      <c r="R37" s="102"/>
      <c r="S37" s="103"/>
    </row>
    <row r="38" spans="1:19" ht="18" customHeight="1" thickBot="1" x14ac:dyDescent="0.25">
      <c r="A38" s="329"/>
      <c r="B38" s="135" t="s">
        <v>17</v>
      </c>
      <c r="C38" s="60">
        <v>100</v>
      </c>
      <c r="D38" s="61">
        <f t="shared" ref="D38:S38" si="14">IF($C37=0,0%,(D37/$C37*100))</f>
        <v>50</v>
      </c>
      <c r="E38" s="62">
        <f t="shared" si="14"/>
        <v>50</v>
      </c>
      <c r="F38" s="60">
        <f t="shared" si="14"/>
        <v>13.636363636363635</v>
      </c>
      <c r="G38" s="61">
        <f t="shared" si="14"/>
        <v>9.0909090909090917</v>
      </c>
      <c r="H38" s="61">
        <f t="shared" si="14"/>
        <v>31.818181818181817</v>
      </c>
      <c r="I38" s="61">
        <f t="shared" si="14"/>
        <v>36.363636363636367</v>
      </c>
      <c r="J38" s="61">
        <f t="shared" si="14"/>
        <v>0</v>
      </c>
      <c r="K38" s="61">
        <f t="shared" si="14"/>
        <v>0</v>
      </c>
      <c r="L38" s="61">
        <f t="shared" si="14"/>
        <v>4.5454545454545459</v>
      </c>
      <c r="M38" s="61">
        <f t="shared" si="14"/>
        <v>0</v>
      </c>
      <c r="N38" s="61">
        <f t="shared" si="14"/>
        <v>0</v>
      </c>
      <c r="O38" s="61">
        <f t="shared" si="14"/>
        <v>4.5454545454545459</v>
      </c>
      <c r="P38" s="61">
        <f t="shared" si="14"/>
        <v>0</v>
      </c>
      <c r="Q38" s="61">
        <f t="shared" si="14"/>
        <v>0</v>
      </c>
      <c r="R38" s="61">
        <f t="shared" si="14"/>
        <v>0</v>
      </c>
      <c r="S38" s="62">
        <f t="shared" si="14"/>
        <v>0</v>
      </c>
    </row>
    <row r="39" spans="1:19" ht="13.5" thickTop="1" x14ac:dyDescent="0.2"/>
  </sheetData>
  <mergeCells count="19">
    <mergeCell ref="A29:S29"/>
    <mergeCell ref="A31:A32"/>
    <mergeCell ref="A33:A34"/>
    <mergeCell ref="A35:A36"/>
    <mergeCell ref="A37:A38"/>
    <mergeCell ref="A19:S19"/>
    <mergeCell ref="A21:A22"/>
    <mergeCell ref="A23:A24"/>
    <mergeCell ref="A25:A26"/>
    <mergeCell ref="A27:A28"/>
    <mergeCell ref="A13:A14"/>
    <mergeCell ref="A15:A16"/>
    <mergeCell ref="A17:A18"/>
    <mergeCell ref="A1:S2"/>
    <mergeCell ref="A3:B3"/>
    <mergeCell ref="A4:A5"/>
    <mergeCell ref="A7:A8"/>
    <mergeCell ref="A9:A10"/>
    <mergeCell ref="A11:A12"/>
  </mergeCells>
  <printOptions horizontalCentered="1" verticalCentered="1"/>
  <pageMargins left="0.25" right="0.25" top="0.25" bottom="0.25" header="0" footer="0.5"/>
  <pageSetup scale="70" orientation="landscape" r:id="rId1"/>
  <headerFooter alignWithMargins="0"/>
  <rowBreaks count="1" manualBreakCount="1">
    <brk id="18" max="16383" man="1"/>
  </rowBreaks>
  <ignoredErrors>
    <ignoredError sqref="A4:S38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S39"/>
  <sheetViews>
    <sheetView topLeftCell="A25" zoomScaleNormal="100" zoomScaleSheetLayoutView="100" workbookViewId="0">
      <selection activeCell="T7" sqref="T7"/>
    </sheetView>
  </sheetViews>
  <sheetFormatPr defaultColWidth="8.85546875" defaultRowHeight="12.75" x14ac:dyDescent="0.2"/>
  <cols>
    <col min="1" max="1" width="45.7109375" style="3" customWidth="1"/>
    <col min="2" max="2" width="4" style="136" customWidth="1"/>
    <col min="3" max="3" width="8.28515625" style="3" customWidth="1"/>
    <col min="4" max="4" width="7.140625" style="3" customWidth="1"/>
    <col min="5" max="5" width="7.28515625" style="3" customWidth="1"/>
    <col min="6" max="6" width="8" style="3" customWidth="1"/>
    <col min="7" max="7" width="7.5703125" style="3" customWidth="1"/>
    <col min="8" max="8" width="7.28515625" style="3" customWidth="1"/>
    <col min="9" max="9" width="7.42578125" style="3" customWidth="1"/>
    <col min="10" max="10" width="8" style="3" customWidth="1"/>
    <col min="11" max="11" width="8.5703125" style="3" customWidth="1"/>
    <col min="12" max="12" width="7" style="3" customWidth="1"/>
    <col min="13" max="13" width="7.28515625" style="3" customWidth="1"/>
    <col min="14" max="14" width="7.85546875" style="3" customWidth="1"/>
    <col min="15" max="15" width="8.42578125" style="3" customWidth="1"/>
    <col min="16" max="16" width="8" style="3" customWidth="1"/>
    <col min="17" max="17" width="7.85546875" style="3" customWidth="1"/>
    <col min="18" max="18" width="6.7109375" style="3" customWidth="1"/>
    <col min="19" max="19" width="7.28515625" style="3" customWidth="1"/>
  </cols>
  <sheetData>
    <row r="1" spans="1:19" ht="18" customHeight="1" thickTop="1" x14ac:dyDescent="0.2">
      <c r="A1" s="310" t="s">
        <v>199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2"/>
    </row>
    <row r="2" spans="1:19" ht="18" customHeight="1" thickBot="1" x14ac:dyDescent="0.25">
      <c r="A2" s="375"/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  <c r="P2" s="376"/>
      <c r="Q2" s="376"/>
      <c r="R2" s="376"/>
      <c r="S2" s="377"/>
    </row>
    <row r="3" spans="1:19" s="3" customFormat="1" ht="69" customHeight="1" thickTop="1" thickBot="1" x14ac:dyDescent="0.25">
      <c r="A3" s="316" t="s">
        <v>65</v>
      </c>
      <c r="B3" s="317"/>
      <c r="C3" s="38" t="s">
        <v>115</v>
      </c>
      <c r="D3" s="29" t="s">
        <v>1</v>
      </c>
      <c r="E3" s="45" t="s">
        <v>2</v>
      </c>
      <c r="F3" s="30" t="s">
        <v>3</v>
      </c>
      <c r="G3" s="30" t="s">
        <v>4</v>
      </c>
      <c r="H3" s="29" t="s">
        <v>5</v>
      </c>
      <c r="I3" s="30" t="s">
        <v>6</v>
      </c>
      <c r="J3" s="29" t="s">
        <v>7</v>
      </c>
      <c r="K3" s="30" t="s">
        <v>8</v>
      </c>
      <c r="L3" s="29" t="s">
        <v>9</v>
      </c>
      <c r="M3" s="30" t="s">
        <v>10</v>
      </c>
      <c r="N3" s="29" t="s">
        <v>11</v>
      </c>
      <c r="O3" s="29" t="s">
        <v>12</v>
      </c>
      <c r="P3" s="29" t="s">
        <v>13</v>
      </c>
      <c r="Q3" s="29" t="s">
        <v>14</v>
      </c>
      <c r="R3" s="29" t="s">
        <v>15</v>
      </c>
      <c r="S3" s="31" t="s">
        <v>16</v>
      </c>
    </row>
    <row r="4" spans="1:19" ht="18" customHeight="1" thickTop="1" x14ac:dyDescent="0.2">
      <c r="A4" s="378" t="s">
        <v>200</v>
      </c>
      <c r="B4" s="130" t="s">
        <v>21</v>
      </c>
      <c r="C4" s="104">
        <v>522</v>
      </c>
      <c r="D4" s="99">
        <v>353</v>
      </c>
      <c r="E4" s="100">
        <v>169</v>
      </c>
      <c r="F4" s="101">
        <v>22</v>
      </c>
      <c r="G4" s="102">
        <v>14</v>
      </c>
      <c r="H4" s="102">
        <v>294</v>
      </c>
      <c r="I4" s="102">
        <v>139</v>
      </c>
      <c r="J4" s="102">
        <v>9</v>
      </c>
      <c r="K4" s="102">
        <v>1</v>
      </c>
      <c r="L4" s="102">
        <v>5</v>
      </c>
      <c r="M4" s="102">
        <v>3</v>
      </c>
      <c r="N4" s="102"/>
      <c r="O4" s="102">
        <v>1</v>
      </c>
      <c r="P4" s="102">
        <v>7</v>
      </c>
      <c r="Q4" s="102">
        <v>4</v>
      </c>
      <c r="R4" s="102">
        <v>16</v>
      </c>
      <c r="S4" s="103">
        <v>7</v>
      </c>
    </row>
    <row r="5" spans="1:19" ht="18" customHeight="1" thickBot="1" x14ac:dyDescent="0.25">
      <c r="A5" s="379"/>
      <c r="B5" s="131" t="s">
        <v>17</v>
      </c>
      <c r="C5" s="78">
        <v>100</v>
      </c>
      <c r="D5" s="79">
        <f t="shared" ref="D5:S5" si="0">IF($C4=0,0%,(D4/$C4*100))</f>
        <v>67.624521072796938</v>
      </c>
      <c r="E5" s="80">
        <f t="shared" si="0"/>
        <v>32.375478927203069</v>
      </c>
      <c r="F5" s="78">
        <f t="shared" si="0"/>
        <v>4.2145593869731801</v>
      </c>
      <c r="G5" s="79">
        <f t="shared" si="0"/>
        <v>2.6819923371647509</v>
      </c>
      <c r="H5" s="79">
        <f t="shared" si="0"/>
        <v>56.321839080459768</v>
      </c>
      <c r="I5" s="79">
        <f t="shared" si="0"/>
        <v>26.628352490421459</v>
      </c>
      <c r="J5" s="79">
        <f t="shared" si="0"/>
        <v>1.7241379310344827</v>
      </c>
      <c r="K5" s="79">
        <f t="shared" si="0"/>
        <v>0.19157088122605362</v>
      </c>
      <c r="L5" s="79">
        <f t="shared" si="0"/>
        <v>0.95785440613026818</v>
      </c>
      <c r="M5" s="79">
        <f t="shared" si="0"/>
        <v>0.57471264367816088</v>
      </c>
      <c r="N5" s="79">
        <f t="shared" si="0"/>
        <v>0</v>
      </c>
      <c r="O5" s="79">
        <f t="shared" si="0"/>
        <v>0.19157088122605362</v>
      </c>
      <c r="P5" s="79">
        <f t="shared" si="0"/>
        <v>1.3409961685823755</v>
      </c>
      <c r="Q5" s="79">
        <f t="shared" si="0"/>
        <v>0.76628352490421447</v>
      </c>
      <c r="R5" s="79">
        <f t="shared" si="0"/>
        <v>3.0651340996168579</v>
      </c>
      <c r="S5" s="80">
        <f t="shared" si="0"/>
        <v>1.3409961685823755</v>
      </c>
    </row>
    <row r="6" spans="1:19" ht="33.6" customHeight="1" thickBot="1" x14ac:dyDescent="0.25">
      <c r="A6" s="93" t="s">
        <v>66</v>
      </c>
      <c r="B6" s="128" t="s">
        <v>17</v>
      </c>
      <c r="C6" s="204">
        <v>100</v>
      </c>
      <c r="D6" s="205">
        <v>51.545972339999999</v>
      </c>
      <c r="E6" s="206">
        <v>48.454027660000001</v>
      </c>
      <c r="F6" s="207">
        <v>2.6715486849999999</v>
      </c>
      <c r="G6" s="205">
        <v>3.071602929</v>
      </c>
      <c r="H6" s="205">
        <v>41.842961760000001</v>
      </c>
      <c r="I6" s="205">
        <v>36.798209929999999</v>
      </c>
      <c r="J6" s="205">
        <v>1.213723895</v>
      </c>
      <c r="K6" s="205">
        <v>1.9324654189999999</v>
      </c>
      <c r="L6" s="205">
        <v>4.1700569569999999</v>
      </c>
      <c r="M6" s="205">
        <v>5.0244100899999999</v>
      </c>
      <c r="N6" s="205">
        <v>9.4928125850000003E-2</v>
      </c>
      <c r="O6" s="205">
        <v>1.3561160839999999E-2</v>
      </c>
      <c r="P6" s="205">
        <v>0.23053973420000001</v>
      </c>
      <c r="Q6" s="205">
        <v>0.28478437750000002</v>
      </c>
      <c r="R6" s="205">
        <v>1.322213181</v>
      </c>
      <c r="S6" s="206">
        <v>1.3289937620000001</v>
      </c>
    </row>
    <row r="7" spans="1:19" ht="18" customHeight="1" thickBot="1" x14ac:dyDescent="0.25">
      <c r="A7" s="346" t="s">
        <v>198</v>
      </c>
      <c r="B7" s="132" t="s">
        <v>21</v>
      </c>
      <c r="C7" s="104">
        <v>65</v>
      </c>
      <c r="D7" s="99">
        <v>47</v>
      </c>
      <c r="E7" s="100">
        <v>18</v>
      </c>
      <c r="F7" s="101">
        <v>4</v>
      </c>
      <c r="G7" s="102"/>
      <c r="H7" s="102">
        <v>38</v>
      </c>
      <c r="I7" s="102">
        <v>16</v>
      </c>
      <c r="J7" s="102"/>
      <c r="K7" s="102"/>
      <c r="L7" s="102"/>
      <c r="M7" s="102">
        <v>1</v>
      </c>
      <c r="N7" s="102"/>
      <c r="O7" s="102"/>
      <c r="P7" s="102">
        <v>1</v>
      </c>
      <c r="Q7" s="102"/>
      <c r="R7" s="102">
        <v>4</v>
      </c>
      <c r="S7" s="103">
        <v>1</v>
      </c>
    </row>
    <row r="8" spans="1:19" ht="18" customHeight="1" thickBot="1" x14ac:dyDescent="0.25">
      <c r="A8" s="346"/>
      <c r="B8" s="133" t="s">
        <v>17</v>
      </c>
      <c r="C8" s="52">
        <v>100</v>
      </c>
      <c r="D8" s="53">
        <f t="shared" ref="D8:S8" si="1">IF($C7=0,0%,(D7/$C7*100))</f>
        <v>72.307692307692307</v>
      </c>
      <c r="E8" s="54">
        <f t="shared" si="1"/>
        <v>27.692307692307693</v>
      </c>
      <c r="F8" s="52">
        <f t="shared" si="1"/>
        <v>6.1538461538461542</v>
      </c>
      <c r="G8" s="53">
        <f t="shared" si="1"/>
        <v>0</v>
      </c>
      <c r="H8" s="53">
        <f t="shared" si="1"/>
        <v>58.461538461538467</v>
      </c>
      <c r="I8" s="53">
        <f t="shared" si="1"/>
        <v>24.615384615384617</v>
      </c>
      <c r="J8" s="53">
        <f t="shared" si="1"/>
        <v>0</v>
      </c>
      <c r="K8" s="53">
        <f t="shared" si="1"/>
        <v>0</v>
      </c>
      <c r="L8" s="53">
        <f t="shared" si="1"/>
        <v>0</v>
      </c>
      <c r="M8" s="53">
        <f t="shared" si="1"/>
        <v>1.5384615384615385</v>
      </c>
      <c r="N8" s="53">
        <f t="shared" si="1"/>
        <v>0</v>
      </c>
      <c r="O8" s="53">
        <f t="shared" si="1"/>
        <v>0</v>
      </c>
      <c r="P8" s="53">
        <f t="shared" si="1"/>
        <v>1.5384615384615385</v>
      </c>
      <c r="Q8" s="53">
        <f t="shared" si="1"/>
        <v>0</v>
      </c>
      <c r="R8" s="53">
        <f t="shared" si="1"/>
        <v>6.1538461538461542</v>
      </c>
      <c r="S8" s="54">
        <f t="shared" si="1"/>
        <v>1.5384615384615385</v>
      </c>
    </row>
    <row r="9" spans="1:19" ht="18" customHeight="1" thickBot="1" x14ac:dyDescent="0.25">
      <c r="A9" s="346" t="s">
        <v>183</v>
      </c>
      <c r="B9" s="132" t="s">
        <v>21</v>
      </c>
      <c r="C9" s="104">
        <v>157</v>
      </c>
      <c r="D9" s="99">
        <v>118</v>
      </c>
      <c r="E9" s="100">
        <v>39</v>
      </c>
      <c r="F9" s="101">
        <v>6</v>
      </c>
      <c r="G9" s="102">
        <v>5</v>
      </c>
      <c r="H9" s="102">
        <v>97</v>
      </c>
      <c r="I9" s="102">
        <v>32</v>
      </c>
      <c r="J9" s="102">
        <v>4</v>
      </c>
      <c r="K9" s="102"/>
      <c r="L9" s="102">
        <v>2</v>
      </c>
      <c r="M9" s="102">
        <v>1</v>
      </c>
      <c r="N9" s="102"/>
      <c r="O9" s="102"/>
      <c r="P9" s="102">
        <v>3</v>
      </c>
      <c r="Q9" s="102"/>
      <c r="R9" s="102">
        <v>6</v>
      </c>
      <c r="S9" s="103">
        <v>1</v>
      </c>
    </row>
    <row r="10" spans="1:19" ht="18" customHeight="1" thickBot="1" x14ac:dyDescent="0.25">
      <c r="A10" s="346"/>
      <c r="B10" s="133" t="s">
        <v>17</v>
      </c>
      <c r="C10" s="52">
        <v>100</v>
      </c>
      <c r="D10" s="53">
        <f t="shared" ref="D10:S10" si="2">IF($C9=0,0%,(D9/$C9*100))</f>
        <v>75.159235668789819</v>
      </c>
      <c r="E10" s="54">
        <f t="shared" si="2"/>
        <v>24.840764331210192</v>
      </c>
      <c r="F10" s="52">
        <f t="shared" si="2"/>
        <v>3.8216560509554141</v>
      </c>
      <c r="G10" s="53">
        <f t="shared" si="2"/>
        <v>3.1847133757961785</v>
      </c>
      <c r="H10" s="53">
        <f t="shared" si="2"/>
        <v>61.783439490445858</v>
      </c>
      <c r="I10" s="53">
        <f t="shared" si="2"/>
        <v>20.382165605095544</v>
      </c>
      <c r="J10" s="53">
        <f t="shared" si="2"/>
        <v>2.547770700636943</v>
      </c>
      <c r="K10" s="53">
        <f t="shared" si="2"/>
        <v>0</v>
      </c>
      <c r="L10" s="53">
        <f t="shared" si="2"/>
        <v>1.2738853503184715</v>
      </c>
      <c r="M10" s="53">
        <f t="shared" si="2"/>
        <v>0.63694267515923575</v>
      </c>
      <c r="N10" s="53">
        <f t="shared" si="2"/>
        <v>0</v>
      </c>
      <c r="O10" s="53">
        <f t="shared" si="2"/>
        <v>0</v>
      </c>
      <c r="P10" s="53">
        <f t="shared" si="2"/>
        <v>1.910828025477707</v>
      </c>
      <c r="Q10" s="53">
        <f t="shared" si="2"/>
        <v>0</v>
      </c>
      <c r="R10" s="53">
        <f t="shared" si="2"/>
        <v>3.8216560509554141</v>
      </c>
      <c r="S10" s="54">
        <f t="shared" si="2"/>
        <v>0.63694267515923575</v>
      </c>
    </row>
    <row r="11" spans="1:19" ht="18" customHeight="1" thickBot="1" x14ac:dyDescent="0.25">
      <c r="A11" s="346" t="s">
        <v>184</v>
      </c>
      <c r="B11" s="132" t="s">
        <v>21</v>
      </c>
      <c r="C11" s="104">
        <v>151</v>
      </c>
      <c r="D11" s="99">
        <v>107</v>
      </c>
      <c r="E11" s="100">
        <v>44</v>
      </c>
      <c r="F11" s="101">
        <v>8</v>
      </c>
      <c r="G11" s="102">
        <v>4</v>
      </c>
      <c r="H11" s="102">
        <v>91</v>
      </c>
      <c r="I11" s="102">
        <v>34</v>
      </c>
      <c r="J11" s="102">
        <v>2</v>
      </c>
      <c r="K11" s="102">
        <v>1</v>
      </c>
      <c r="L11" s="102">
        <v>2</v>
      </c>
      <c r="M11" s="102"/>
      <c r="N11" s="102"/>
      <c r="O11" s="102"/>
      <c r="P11" s="102">
        <v>2</v>
      </c>
      <c r="Q11" s="102">
        <v>2</v>
      </c>
      <c r="R11" s="102">
        <v>2</v>
      </c>
      <c r="S11" s="103">
        <v>3</v>
      </c>
    </row>
    <row r="12" spans="1:19" ht="18" customHeight="1" thickBot="1" x14ac:dyDescent="0.25">
      <c r="A12" s="346"/>
      <c r="B12" s="133" t="s">
        <v>17</v>
      </c>
      <c r="C12" s="52">
        <v>100</v>
      </c>
      <c r="D12" s="53">
        <f t="shared" ref="D12:S12" si="3">IF($C11=0,0%,(D11/$C11*100))</f>
        <v>70.860927152317871</v>
      </c>
      <c r="E12" s="54">
        <f t="shared" si="3"/>
        <v>29.139072847682119</v>
      </c>
      <c r="F12" s="52">
        <f t="shared" si="3"/>
        <v>5.298013245033113</v>
      </c>
      <c r="G12" s="53">
        <f t="shared" si="3"/>
        <v>2.6490066225165565</v>
      </c>
      <c r="H12" s="53">
        <f t="shared" si="3"/>
        <v>60.264900662251655</v>
      </c>
      <c r="I12" s="53">
        <f t="shared" si="3"/>
        <v>22.516556291390728</v>
      </c>
      <c r="J12" s="53">
        <f t="shared" si="3"/>
        <v>1.3245033112582782</v>
      </c>
      <c r="K12" s="53">
        <f t="shared" si="3"/>
        <v>0.66225165562913912</v>
      </c>
      <c r="L12" s="53">
        <f t="shared" si="3"/>
        <v>1.3245033112582782</v>
      </c>
      <c r="M12" s="53">
        <f t="shared" si="3"/>
        <v>0</v>
      </c>
      <c r="N12" s="53">
        <f t="shared" si="3"/>
        <v>0</v>
      </c>
      <c r="O12" s="53">
        <f t="shared" si="3"/>
        <v>0</v>
      </c>
      <c r="P12" s="53">
        <f t="shared" si="3"/>
        <v>1.3245033112582782</v>
      </c>
      <c r="Q12" s="53">
        <f t="shared" si="3"/>
        <v>1.3245033112582782</v>
      </c>
      <c r="R12" s="53">
        <f t="shared" si="3"/>
        <v>1.3245033112582782</v>
      </c>
      <c r="S12" s="54">
        <f t="shared" si="3"/>
        <v>1.9867549668874174</v>
      </c>
    </row>
    <row r="13" spans="1:19" ht="18" customHeight="1" thickBot="1" x14ac:dyDescent="0.25">
      <c r="A13" s="346" t="s">
        <v>185</v>
      </c>
      <c r="B13" s="132" t="s">
        <v>21</v>
      </c>
      <c r="C13" s="104">
        <v>78</v>
      </c>
      <c r="D13" s="99">
        <v>50</v>
      </c>
      <c r="E13" s="100">
        <v>28</v>
      </c>
      <c r="F13" s="101">
        <v>3</v>
      </c>
      <c r="G13" s="102">
        <v>1</v>
      </c>
      <c r="H13" s="102">
        <v>43</v>
      </c>
      <c r="I13" s="102">
        <v>25</v>
      </c>
      <c r="J13" s="102"/>
      <c r="K13" s="102"/>
      <c r="L13" s="102">
        <v>1</v>
      </c>
      <c r="M13" s="102">
        <v>1</v>
      </c>
      <c r="N13" s="102"/>
      <c r="O13" s="102"/>
      <c r="P13" s="102">
        <v>1</v>
      </c>
      <c r="Q13" s="102">
        <v>1</v>
      </c>
      <c r="R13" s="102">
        <v>2</v>
      </c>
      <c r="S13" s="103"/>
    </row>
    <row r="14" spans="1:19" ht="18" customHeight="1" thickBot="1" x14ac:dyDescent="0.25">
      <c r="A14" s="346"/>
      <c r="B14" s="133" t="s">
        <v>17</v>
      </c>
      <c r="C14" s="52">
        <v>100</v>
      </c>
      <c r="D14" s="53">
        <f t="shared" ref="D14:S14" si="4">IF($C13=0,0%,(D13/$C13*100))</f>
        <v>64.102564102564102</v>
      </c>
      <c r="E14" s="54">
        <f t="shared" si="4"/>
        <v>35.897435897435898</v>
      </c>
      <c r="F14" s="52">
        <f t="shared" si="4"/>
        <v>3.8461538461538463</v>
      </c>
      <c r="G14" s="53">
        <f t="shared" si="4"/>
        <v>1.2820512820512819</v>
      </c>
      <c r="H14" s="53">
        <f t="shared" si="4"/>
        <v>55.128205128205131</v>
      </c>
      <c r="I14" s="53">
        <f t="shared" si="4"/>
        <v>32.051282051282051</v>
      </c>
      <c r="J14" s="53">
        <f t="shared" si="4"/>
        <v>0</v>
      </c>
      <c r="K14" s="53">
        <f t="shared" si="4"/>
        <v>0</v>
      </c>
      <c r="L14" s="53">
        <f t="shared" si="4"/>
        <v>1.2820512820512819</v>
      </c>
      <c r="M14" s="53">
        <f t="shared" si="4"/>
        <v>1.2820512820512819</v>
      </c>
      <c r="N14" s="53">
        <f t="shared" si="4"/>
        <v>0</v>
      </c>
      <c r="O14" s="53">
        <f t="shared" si="4"/>
        <v>0</v>
      </c>
      <c r="P14" s="53">
        <f t="shared" si="4"/>
        <v>1.2820512820512819</v>
      </c>
      <c r="Q14" s="53">
        <f t="shared" si="4"/>
        <v>1.2820512820512819</v>
      </c>
      <c r="R14" s="53">
        <f t="shared" si="4"/>
        <v>2.5641025641025639</v>
      </c>
      <c r="S14" s="54">
        <f t="shared" si="4"/>
        <v>0</v>
      </c>
    </row>
    <row r="15" spans="1:19" ht="18" customHeight="1" thickBot="1" x14ac:dyDescent="0.25">
      <c r="A15" s="346" t="s">
        <v>186</v>
      </c>
      <c r="B15" s="132" t="s">
        <v>21</v>
      </c>
      <c r="C15" s="104">
        <v>51</v>
      </c>
      <c r="D15" s="99">
        <v>25</v>
      </c>
      <c r="E15" s="100">
        <v>26</v>
      </c>
      <c r="F15" s="101">
        <v>1</v>
      </c>
      <c r="G15" s="102">
        <v>4</v>
      </c>
      <c r="H15" s="102">
        <v>20</v>
      </c>
      <c r="I15" s="102">
        <v>18</v>
      </c>
      <c r="J15" s="102">
        <v>2</v>
      </c>
      <c r="K15" s="102"/>
      <c r="L15" s="102"/>
      <c r="M15" s="102"/>
      <c r="N15" s="102"/>
      <c r="O15" s="102">
        <v>1</v>
      </c>
      <c r="P15" s="102"/>
      <c r="Q15" s="102">
        <v>1</v>
      </c>
      <c r="R15" s="102">
        <v>2</v>
      </c>
      <c r="S15" s="103">
        <v>2</v>
      </c>
    </row>
    <row r="16" spans="1:19" ht="18" customHeight="1" thickBot="1" x14ac:dyDescent="0.25">
      <c r="A16" s="346"/>
      <c r="B16" s="133" t="s">
        <v>17</v>
      </c>
      <c r="C16" s="52">
        <v>100</v>
      </c>
      <c r="D16" s="53">
        <f t="shared" ref="D16:S16" si="5">IF($C15=0,0%,(D15/$C15*100))</f>
        <v>49.019607843137251</v>
      </c>
      <c r="E16" s="54">
        <f t="shared" si="5"/>
        <v>50.980392156862742</v>
      </c>
      <c r="F16" s="52">
        <f t="shared" si="5"/>
        <v>1.9607843137254901</v>
      </c>
      <c r="G16" s="53">
        <f t="shared" si="5"/>
        <v>7.8431372549019605</v>
      </c>
      <c r="H16" s="53">
        <f t="shared" si="5"/>
        <v>39.215686274509807</v>
      </c>
      <c r="I16" s="53">
        <f t="shared" si="5"/>
        <v>35.294117647058826</v>
      </c>
      <c r="J16" s="53">
        <f t="shared" si="5"/>
        <v>3.9215686274509802</v>
      </c>
      <c r="K16" s="53">
        <f t="shared" si="5"/>
        <v>0</v>
      </c>
      <c r="L16" s="53">
        <f t="shared" si="5"/>
        <v>0</v>
      </c>
      <c r="M16" s="53">
        <f t="shared" si="5"/>
        <v>0</v>
      </c>
      <c r="N16" s="53">
        <f t="shared" si="5"/>
        <v>0</v>
      </c>
      <c r="O16" s="53">
        <f t="shared" si="5"/>
        <v>1.9607843137254901</v>
      </c>
      <c r="P16" s="53">
        <f t="shared" si="5"/>
        <v>0</v>
      </c>
      <c r="Q16" s="53">
        <f t="shared" si="5"/>
        <v>1.9607843137254901</v>
      </c>
      <c r="R16" s="53">
        <f t="shared" si="5"/>
        <v>3.9215686274509802</v>
      </c>
      <c r="S16" s="54">
        <f t="shared" si="5"/>
        <v>3.9215686274509802</v>
      </c>
    </row>
    <row r="17" spans="1:19" ht="18" customHeight="1" thickBot="1" x14ac:dyDescent="0.25">
      <c r="A17" s="346" t="s">
        <v>187</v>
      </c>
      <c r="B17" s="132" t="s">
        <v>21</v>
      </c>
      <c r="C17" s="104">
        <v>20</v>
      </c>
      <c r="D17" s="99">
        <v>6</v>
      </c>
      <c r="E17" s="100">
        <v>14</v>
      </c>
      <c r="F17" s="101"/>
      <c r="G17" s="102"/>
      <c r="H17" s="102">
        <v>5</v>
      </c>
      <c r="I17" s="102">
        <v>14</v>
      </c>
      <c r="J17" s="102">
        <v>1</v>
      </c>
      <c r="K17" s="102"/>
      <c r="L17" s="102"/>
      <c r="M17" s="102"/>
      <c r="N17" s="102"/>
      <c r="O17" s="102"/>
      <c r="P17" s="102"/>
      <c r="Q17" s="102"/>
      <c r="R17" s="102"/>
      <c r="S17" s="103"/>
    </row>
    <row r="18" spans="1:19" ht="18" customHeight="1" thickBot="1" x14ac:dyDescent="0.25">
      <c r="A18" s="346"/>
      <c r="B18" s="133" t="s">
        <v>17</v>
      </c>
      <c r="C18" s="52">
        <v>100</v>
      </c>
      <c r="D18" s="53">
        <f t="shared" ref="D18:S18" si="6">IF($C17=0,0%,(D17/$C17*100))</f>
        <v>30</v>
      </c>
      <c r="E18" s="54">
        <f t="shared" si="6"/>
        <v>70</v>
      </c>
      <c r="F18" s="52">
        <f t="shared" si="6"/>
        <v>0</v>
      </c>
      <c r="G18" s="53">
        <f t="shared" si="6"/>
        <v>0</v>
      </c>
      <c r="H18" s="53">
        <f t="shared" si="6"/>
        <v>25</v>
      </c>
      <c r="I18" s="53">
        <f t="shared" si="6"/>
        <v>70</v>
      </c>
      <c r="J18" s="53">
        <f t="shared" si="6"/>
        <v>5</v>
      </c>
      <c r="K18" s="53">
        <f t="shared" si="6"/>
        <v>0</v>
      </c>
      <c r="L18" s="53">
        <f t="shared" si="6"/>
        <v>0</v>
      </c>
      <c r="M18" s="53">
        <f t="shared" si="6"/>
        <v>0</v>
      </c>
      <c r="N18" s="53">
        <f t="shared" si="6"/>
        <v>0</v>
      </c>
      <c r="O18" s="53">
        <f t="shared" si="6"/>
        <v>0</v>
      </c>
      <c r="P18" s="53">
        <f t="shared" si="6"/>
        <v>0</v>
      </c>
      <c r="Q18" s="53">
        <f t="shared" si="6"/>
        <v>0</v>
      </c>
      <c r="R18" s="53">
        <f t="shared" si="6"/>
        <v>0</v>
      </c>
      <c r="S18" s="54">
        <f t="shared" si="6"/>
        <v>0</v>
      </c>
    </row>
    <row r="19" spans="1:19" ht="18" customHeight="1" thickBot="1" x14ac:dyDescent="0.25">
      <c r="A19" s="380" t="s">
        <v>155</v>
      </c>
      <c r="B19" s="381"/>
      <c r="C19" s="381"/>
      <c r="D19" s="381"/>
      <c r="E19" s="381"/>
      <c r="F19" s="381"/>
      <c r="G19" s="381"/>
      <c r="H19" s="381"/>
      <c r="I19" s="381"/>
      <c r="J19" s="381"/>
      <c r="K19" s="381"/>
      <c r="L19" s="381"/>
      <c r="M19" s="381"/>
      <c r="N19" s="381"/>
      <c r="O19" s="381"/>
      <c r="P19" s="381"/>
      <c r="Q19" s="381"/>
      <c r="R19" s="381"/>
      <c r="S19" s="382"/>
    </row>
    <row r="20" spans="1:19" ht="18" customHeight="1" thickBot="1" x14ac:dyDescent="0.25">
      <c r="A20" s="263" t="s">
        <v>28</v>
      </c>
      <c r="B20" s="129" t="s">
        <v>29</v>
      </c>
      <c r="C20" s="92">
        <v>50</v>
      </c>
      <c r="D20" s="19"/>
      <c r="E20" s="46"/>
      <c r="F20" s="19"/>
      <c r="G20" s="20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2"/>
    </row>
    <row r="21" spans="1:19" ht="18" customHeight="1" x14ac:dyDescent="0.2">
      <c r="A21" s="328" t="s">
        <v>41</v>
      </c>
      <c r="B21" s="132" t="s">
        <v>21</v>
      </c>
      <c r="C21" s="104">
        <v>554</v>
      </c>
      <c r="D21" s="99">
        <v>333</v>
      </c>
      <c r="E21" s="100">
        <v>221</v>
      </c>
      <c r="F21" s="101">
        <v>43</v>
      </c>
      <c r="G21" s="102">
        <v>22</v>
      </c>
      <c r="H21" s="102">
        <v>248</v>
      </c>
      <c r="I21" s="102">
        <v>178</v>
      </c>
      <c r="J21" s="102">
        <v>9</v>
      </c>
      <c r="K21" s="102">
        <v>5</v>
      </c>
      <c r="L21" s="102">
        <v>9</v>
      </c>
      <c r="M21" s="102">
        <v>5</v>
      </c>
      <c r="N21" s="102">
        <v>2</v>
      </c>
      <c r="O21" s="102"/>
      <c r="P21" s="102">
        <v>6</v>
      </c>
      <c r="Q21" s="102">
        <v>4</v>
      </c>
      <c r="R21" s="102">
        <v>16</v>
      </c>
      <c r="S21" s="103">
        <v>7</v>
      </c>
    </row>
    <row r="22" spans="1:19" ht="18" customHeight="1" thickBot="1" x14ac:dyDescent="0.25">
      <c r="A22" s="383"/>
      <c r="B22" s="133" t="s">
        <v>17</v>
      </c>
      <c r="C22" s="52">
        <v>100</v>
      </c>
      <c r="D22" s="53">
        <f t="shared" ref="D22:S22" si="7">IF($C21=0,0%,(D21/$C21*100))</f>
        <v>60.108303249097474</v>
      </c>
      <c r="E22" s="54">
        <f t="shared" si="7"/>
        <v>39.891696750902526</v>
      </c>
      <c r="F22" s="52">
        <f t="shared" si="7"/>
        <v>7.7617328519855606</v>
      </c>
      <c r="G22" s="53">
        <f t="shared" si="7"/>
        <v>3.9711191335740073</v>
      </c>
      <c r="H22" s="53">
        <f t="shared" si="7"/>
        <v>44.765342960288805</v>
      </c>
      <c r="I22" s="53">
        <f t="shared" si="7"/>
        <v>32.129963898916969</v>
      </c>
      <c r="J22" s="53">
        <f t="shared" si="7"/>
        <v>1.6245487364620936</v>
      </c>
      <c r="K22" s="53">
        <f t="shared" si="7"/>
        <v>0.90252707581227432</v>
      </c>
      <c r="L22" s="53">
        <f t="shared" si="7"/>
        <v>1.6245487364620936</v>
      </c>
      <c r="M22" s="53">
        <f t="shared" si="7"/>
        <v>0.90252707581227432</v>
      </c>
      <c r="N22" s="53">
        <f t="shared" si="7"/>
        <v>0.36101083032490977</v>
      </c>
      <c r="O22" s="53">
        <f t="shared" si="7"/>
        <v>0</v>
      </c>
      <c r="P22" s="53">
        <f t="shared" si="7"/>
        <v>1.0830324909747291</v>
      </c>
      <c r="Q22" s="53">
        <f t="shared" si="7"/>
        <v>0.72202166064981954</v>
      </c>
      <c r="R22" s="53">
        <f t="shared" si="7"/>
        <v>2.8880866425992782</v>
      </c>
      <c r="S22" s="54">
        <f t="shared" si="7"/>
        <v>1.2635379061371841</v>
      </c>
    </row>
    <row r="23" spans="1:19" ht="18" customHeight="1" x14ac:dyDescent="0.2">
      <c r="A23" s="328" t="s">
        <v>156</v>
      </c>
      <c r="B23" s="132" t="s">
        <v>21</v>
      </c>
      <c r="C23" s="104">
        <v>223</v>
      </c>
      <c r="D23" s="99">
        <v>141</v>
      </c>
      <c r="E23" s="100">
        <v>82</v>
      </c>
      <c r="F23" s="101">
        <v>15</v>
      </c>
      <c r="G23" s="102">
        <v>9</v>
      </c>
      <c r="H23" s="102">
        <v>108</v>
      </c>
      <c r="I23" s="102">
        <v>67</v>
      </c>
      <c r="J23" s="102">
        <v>3</v>
      </c>
      <c r="K23" s="102">
        <v>1</v>
      </c>
      <c r="L23" s="102">
        <v>2</v>
      </c>
      <c r="M23" s="102">
        <v>2</v>
      </c>
      <c r="N23" s="102">
        <v>1</v>
      </c>
      <c r="O23" s="102"/>
      <c r="P23" s="102">
        <v>2</v>
      </c>
      <c r="Q23" s="102">
        <v>2</v>
      </c>
      <c r="R23" s="102">
        <v>10</v>
      </c>
      <c r="S23" s="103">
        <v>1</v>
      </c>
    </row>
    <row r="24" spans="1:19" ht="18" customHeight="1" thickBot="1" x14ac:dyDescent="0.25">
      <c r="A24" s="383"/>
      <c r="B24" s="133" t="s">
        <v>17</v>
      </c>
      <c r="C24" s="52">
        <v>100</v>
      </c>
      <c r="D24" s="53">
        <f t="shared" ref="D24:S24" si="8">IF($C23=0,0%,(D23/$C23*100))</f>
        <v>63.228699551569512</v>
      </c>
      <c r="E24" s="54">
        <f t="shared" si="8"/>
        <v>36.771300448430495</v>
      </c>
      <c r="F24" s="52">
        <f t="shared" si="8"/>
        <v>6.7264573991031389</v>
      </c>
      <c r="G24" s="53">
        <f t="shared" si="8"/>
        <v>4.0358744394618835</v>
      </c>
      <c r="H24" s="53">
        <f t="shared" si="8"/>
        <v>48.430493273542602</v>
      </c>
      <c r="I24" s="53">
        <f t="shared" si="8"/>
        <v>30.044843049327351</v>
      </c>
      <c r="J24" s="53">
        <f t="shared" si="8"/>
        <v>1.3452914798206279</v>
      </c>
      <c r="K24" s="53">
        <f t="shared" si="8"/>
        <v>0.44843049327354262</v>
      </c>
      <c r="L24" s="53">
        <f t="shared" si="8"/>
        <v>0.89686098654708524</v>
      </c>
      <c r="M24" s="53">
        <f t="shared" si="8"/>
        <v>0.89686098654708524</v>
      </c>
      <c r="N24" s="53">
        <f t="shared" si="8"/>
        <v>0.44843049327354262</v>
      </c>
      <c r="O24" s="53">
        <f t="shared" si="8"/>
        <v>0</v>
      </c>
      <c r="P24" s="53">
        <f t="shared" si="8"/>
        <v>0.89686098654708524</v>
      </c>
      <c r="Q24" s="53">
        <f t="shared" si="8"/>
        <v>0.89686098654708524</v>
      </c>
      <c r="R24" s="53">
        <f t="shared" si="8"/>
        <v>4.4843049327354256</v>
      </c>
      <c r="S24" s="54">
        <f t="shared" si="8"/>
        <v>0.44843049327354262</v>
      </c>
    </row>
    <row r="25" spans="1:19" ht="18" customHeight="1" x14ac:dyDescent="0.2">
      <c r="A25" s="384" t="s">
        <v>30</v>
      </c>
      <c r="B25" s="132" t="s">
        <v>21</v>
      </c>
      <c r="C25" s="104">
        <v>217</v>
      </c>
      <c r="D25" s="99">
        <v>135</v>
      </c>
      <c r="E25" s="100">
        <v>82</v>
      </c>
      <c r="F25" s="101">
        <v>14</v>
      </c>
      <c r="G25" s="102">
        <v>9</v>
      </c>
      <c r="H25" s="102">
        <v>104</v>
      </c>
      <c r="I25" s="102">
        <v>67</v>
      </c>
      <c r="J25" s="102">
        <v>3</v>
      </c>
      <c r="K25" s="102">
        <v>1</v>
      </c>
      <c r="L25" s="102">
        <v>1</v>
      </c>
      <c r="M25" s="102">
        <v>2</v>
      </c>
      <c r="N25" s="102">
        <v>1</v>
      </c>
      <c r="O25" s="102"/>
      <c r="P25" s="102">
        <v>2</v>
      </c>
      <c r="Q25" s="102">
        <v>2</v>
      </c>
      <c r="R25" s="102">
        <v>10</v>
      </c>
      <c r="S25" s="103">
        <v>1</v>
      </c>
    </row>
    <row r="26" spans="1:19" ht="18" customHeight="1" thickBot="1" x14ac:dyDescent="0.25">
      <c r="A26" s="385"/>
      <c r="B26" s="133" t="s">
        <v>17</v>
      </c>
      <c r="C26" s="52">
        <v>100</v>
      </c>
      <c r="D26" s="53">
        <f t="shared" ref="D26:S26" si="9">IF($C25=0,0%,(D25/$C25*100))</f>
        <v>62.21198156682027</v>
      </c>
      <c r="E26" s="54">
        <f t="shared" si="9"/>
        <v>37.788018433179722</v>
      </c>
      <c r="F26" s="52">
        <f t="shared" si="9"/>
        <v>6.4516129032258061</v>
      </c>
      <c r="G26" s="53">
        <f t="shared" si="9"/>
        <v>4.1474654377880187</v>
      </c>
      <c r="H26" s="53">
        <f t="shared" si="9"/>
        <v>47.926267281105986</v>
      </c>
      <c r="I26" s="53">
        <f t="shared" si="9"/>
        <v>30.875576036866359</v>
      </c>
      <c r="J26" s="53">
        <f t="shared" si="9"/>
        <v>1.3824884792626728</v>
      </c>
      <c r="K26" s="53">
        <f t="shared" si="9"/>
        <v>0.46082949308755761</v>
      </c>
      <c r="L26" s="53">
        <f t="shared" si="9"/>
        <v>0.46082949308755761</v>
      </c>
      <c r="M26" s="53">
        <f t="shared" si="9"/>
        <v>0.92165898617511521</v>
      </c>
      <c r="N26" s="53">
        <f t="shared" si="9"/>
        <v>0.46082949308755761</v>
      </c>
      <c r="O26" s="53">
        <f t="shared" si="9"/>
        <v>0</v>
      </c>
      <c r="P26" s="53">
        <f t="shared" si="9"/>
        <v>0.92165898617511521</v>
      </c>
      <c r="Q26" s="53">
        <f t="shared" si="9"/>
        <v>0.92165898617511521</v>
      </c>
      <c r="R26" s="53">
        <f t="shared" si="9"/>
        <v>4.6082949308755765</v>
      </c>
      <c r="S26" s="54">
        <f t="shared" si="9"/>
        <v>0.46082949308755761</v>
      </c>
    </row>
    <row r="27" spans="1:19" ht="18" customHeight="1" x14ac:dyDescent="0.2">
      <c r="A27" s="386" t="s">
        <v>158</v>
      </c>
      <c r="B27" s="132" t="s">
        <v>21</v>
      </c>
      <c r="C27" s="104">
        <v>36</v>
      </c>
      <c r="D27" s="99">
        <v>24</v>
      </c>
      <c r="E27" s="100">
        <v>12</v>
      </c>
      <c r="F27" s="101">
        <v>4</v>
      </c>
      <c r="G27" s="102">
        <v>1</v>
      </c>
      <c r="H27" s="102">
        <v>16</v>
      </c>
      <c r="I27" s="102">
        <v>11</v>
      </c>
      <c r="J27" s="102">
        <v>1</v>
      </c>
      <c r="K27" s="102"/>
      <c r="L27" s="102"/>
      <c r="M27" s="102"/>
      <c r="N27" s="102"/>
      <c r="O27" s="102"/>
      <c r="P27" s="102">
        <v>1</v>
      </c>
      <c r="Q27" s="102"/>
      <c r="R27" s="102">
        <v>2</v>
      </c>
      <c r="S27" s="103"/>
    </row>
    <row r="28" spans="1:19" ht="18" customHeight="1" thickBot="1" x14ac:dyDescent="0.25">
      <c r="A28" s="387"/>
      <c r="B28" s="133" t="s">
        <v>17</v>
      </c>
      <c r="C28" s="52">
        <v>100</v>
      </c>
      <c r="D28" s="53">
        <f t="shared" ref="D28:S28" si="10">IF($C27=0,0%,(D27/$C27*100))</f>
        <v>66.666666666666657</v>
      </c>
      <c r="E28" s="54">
        <f t="shared" si="10"/>
        <v>33.333333333333329</v>
      </c>
      <c r="F28" s="52">
        <f t="shared" si="10"/>
        <v>11.111111111111111</v>
      </c>
      <c r="G28" s="53">
        <f t="shared" si="10"/>
        <v>2.7777777777777777</v>
      </c>
      <c r="H28" s="53">
        <f t="shared" si="10"/>
        <v>44.444444444444443</v>
      </c>
      <c r="I28" s="53">
        <f t="shared" si="10"/>
        <v>30.555555555555557</v>
      </c>
      <c r="J28" s="53">
        <f t="shared" si="10"/>
        <v>2.7777777777777777</v>
      </c>
      <c r="K28" s="53">
        <f t="shared" si="10"/>
        <v>0</v>
      </c>
      <c r="L28" s="53">
        <f t="shared" si="10"/>
        <v>0</v>
      </c>
      <c r="M28" s="53">
        <f t="shared" si="10"/>
        <v>0</v>
      </c>
      <c r="N28" s="53">
        <f t="shared" si="10"/>
        <v>0</v>
      </c>
      <c r="O28" s="53">
        <f t="shared" si="10"/>
        <v>0</v>
      </c>
      <c r="P28" s="53">
        <f t="shared" si="10"/>
        <v>2.7777777777777777</v>
      </c>
      <c r="Q28" s="53">
        <f t="shared" si="10"/>
        <v>0</v>
      </c>
      <c r="R28" s="53">
        <f t="shared" si="10"/>
        <v>5.5555555555555554</v>
      </c>
      <c r="S28" s="54">
        <f t="shared" si="10"/>
        <v>0</v>
      </c>
    </row>
    <row r="29" spans="1:19" ht="18" customHeight="1" thickBot="1" x14ac:dyDescent="0.25">
      <c r="A29" s="388" t="s">
        <v>157</v>
      </c>
      <c r="B29" s="389"/>
      <c r="C29" s="389"/>
      <c r="D29" s="389"/>
      <c r="E29" s="389"/>
      <c r="F29" s="389"/>
      <c r="G29" s="389"/>
      <c r="H29" s="389"/>
      <c r="I29" s="389"/>
      <c r="J29" s="389"/>
      <c r="K29" s="389"/>
      <c r="L29" s="389"/>
      <c r="M29" s="389"/>
      <c r="N29" s="389"/>
      <c r="O29" s="389"/>
      <c r="P29" s="389"/>
      <c r="Q29" s="389"/>
      <c r="R29" s="389"/>
      <c r="S29" s="390"/>
    </row>
    <row r="30" spans="1:19" ht="13.5" thickBot="1" x14ac:dyDescent="0.25">
      <c r="A30" s="262" t="s">
        <v>28</v>
      </c>
      <c r="B30" s="129" t="s">
        <v>29</v>
      </c>
      <c r="C30" s="39">
        <v>17</v>
      </c>
      <c r="D30" s="19"/>
      <c r="E30" s="46"/>
      <c r="F30" s="19"/>
      <c r="G30" s="20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2"/>
    </row>
    <row r="31" spans="1:19" ht="18" customHeight="1" x14ac:dyDescent="0.2">
      <c r="A31" s="328" t="s">
        <v>41</v>
      </c>
      <c r="B31" s="132" t="s">
        <v>21</v>
      </c>
      <c r="C31" s="104">
        <v>536</v>
      </c>
      <c r="D31" s="99">
        <v>276</v>
      </c>
      <c r="E31" s="100">
        <v>260</v>
      </c>
      <c r="F31" s="101">
        <v>28</v>
      </c>
      <c r="G31" s="102">
        <v>17</v>
      </c>
      <c r="H31" s="102">
        <v>217</v>
      </c>
      <c r="I31" s="102">
        <v>214</v>
      </c>
      <c r="J31" s="102">
        <v>7</v>
      </c>
      <c r="K31" s="102">
        <v>4</v>
      </c>
      <c r="L31" s="102">
        <v>10</v>
      </c>
      <c r="M31" s="102">
        <v>11</v>
      </c>
      <c r="N31" s="102"/>
      <c r="O31" s="102"/>
      <c r="P31" s="102">
        <v>2</v>
      </c>
      <c r="Q31" s="102">
        <v>2</v>
      </c>
      <c r="R31" s="102">
        <v>12</v>
      </c>
      <c r="S31" s="103">
        <v>12</v>
      </c>
    </row>
    <row r="32" spans="1:19" ht="18" customHeight="1" thickBot="1" x14ac:dyDescent="0.25">
      <c r="A32" s="383"/>
      <c r="B32" s="133" t="s">
        <v>17</v>
      </c>
      <c r="C32" s="52">
        <v>100</v>
      </c>
      <c r="D32" s="53">
        <f t="shared" ref="D32:S32" si="11">IF($C31=0,0%,(D31/$C31*100))</f>
        <v>51.492537313432841</v>
      </c>
      <c r="E32" s="54">
        <f t="shared" si="11"/>
        <v>48.507462686567166</v>
      </c>
      <c r="F32" s="52">
        <f t="shared" si="11"/>
        <v>5.2238805970149249</v>
      </c>
      <c r="G32" s="53">
        <f t="shared" si="11"/>
        <v>3.1716417910447761</v>
      </c>
      <c r="H32" s="53">
        <f t="shared" si="11"/>
        <v>40.485074626865668</v>
      </c>
      <c r="I32" s="53">
        <f t="shared" si="11"/>
        <v>39.925373134328353</v>
      </c>
      <c r="J32" s="53">
        <f t="shared" si="11"/>
        <v>1.3059701492537312</v>
      </c>
      <c r="K32" s="53">
        <f t="shared" si="11"/>
        <v>0.74626865671641784</v>
      </c>
      <c r="L32" s="53">
        <f t="shared" si="11"/>
        <v>1.8656716417910446</v>
      </c>
      <c r="M32" s="53">
        <f t="shared" si="11"/>
        <v>2.0522388059701493</v>
      </c>
      <c r="N32" s="53">
        <f t="shared" si="11"/>
        <v>0</v>
      </c>
      <c r="O32" s="53">
        <f t="shared" si="11"/>
        <v>0</v>
      </c>
      <c r="P32" s="53">
        <f t="shared" si="11"/>
        <v>0.37313432835820892</v>
      </c>
      <c r="Q32" s="53">
        <f t="shared" si="11"/>
        <v>0.37313432835820892</v>
      </c>
      <c r="R32" s="53">
        <f t="shared" si="11"/>
        <v>2.2388059701492535</v>
      </c>
      <c r="S32" s="54">
        <f t="shared" si="11"/>
        <v>2.2388059701492535</v>
      </c>
    </row>
    <row r="33" spans="1:19" ht="18" customHeight="1" x14ac:dyDescent="0.2">
      <c r="A33" s="328" t="s">
        <v>156</v>
      </c>
      <c r="B33" s="132" t="s">
        <v>21</v>
      </c>
      <c r="C33" s="104">
        <v>371</v>
      </c>
      <c r="D33" s="99">
        <v>178</v>
      </c>
      <c r="E33" s="100">
        <v>193</v>
      </c>
      <c r="F33" s="101">
        <v>14</v>
      </c>
      <c r="G33" s="102">
        <v>13</v>
      </c>
      <c r="H33" s="102">
        <v>146</v>
      </c>
      <c r="I33" s="102">
        <v>161</v>
      </c>
      <c r="J33" s="102">
        <v>3</v>
      </c>
      <c r="K33" s="102">
        <v>3</v>
      </c>
      <c r="L33" s="102">
        <v>6</v>
      </c>
      <c r="M33" s="102">
        <v>6</v>
      </c>
      <c r="N33" s="102"/>
      <c r="O33" s="102"/>
      <c r="P33" s="102">
        <v>1</v>
      </c>
      <c r="Q33" s="102">
        <v>1</v>
      </c>
      <c r="R33" s="102">
        <v>8</v>
      </c>
      <c r="S33" s="103">
        <v>9</v>
      </c>
    </row>
    <row r="34" spans="1:19" ht="18" customHeight="1" thickBot="1" x14ac:dyDescent="0.25">
      <c r="A34" s="383"/>
      <c r="B34" s="133" t="s">
        <v>17</v>
      </c>
      <c r="C34" s="52">
        <v>100</v>
      </c>
      <c r="D34" s="53">
        <f t="shared" ref="D34:S34" si="12">IF($C33=0,0%,(D33/$C33*100))</f>
        <v>47.978436657681939</v>
      </c>
      <c r="E34" s="54">
        <f t="shared" si="12"/>
        <v>52.021563342318053</v>
      </c>
      <c r="F34" s="52">
        <f t="shared" si="12"/>
        <v>3.7735849056603774</v>
      </c>
      <c r="G34" s="53">
        <f t="shared" si="12"/>
        <v>3.5040431266846364</v>
      </c>
      <c r="H34" s="53">
        <f t="shared" si="12"/>
        <v>39.353099730458219</v>
      </c>
      <c r="I34" s="53">
        <f t="shared" si="12"/>
        <v>43.39622641509434</v>
      </c>
      <c r="J34" s="53">
        <f t="shared" si="12"/>
        <v>0.80862533692722371</v>
      </c>
      <c r="K34" s="53">
        <f t="shared" si="12"/>
        <v>0.80862533692722371</v>
      </c>
      <c r="L34" s="53">
        <f t="shared" si="12"/>
        <v>1.6172506738544474</v>
      </c>
      <c r="M34" s="53">
        <f t="shared" si="12"/>
        <v>1.6172506738544474</v>
      </c>
      <c r="N34" s="53">
        <f t="shared" si="12"/>
        <v>0</v>
      </c>
      <c r="O34" s="53">
        <f t="shared" si="12"/>
        <v>0</v>
      </c>
      <c r="P34" s="53">
        <f t="shared" si="12"/>
        <v>0.26954177897574128</v>
      </c>
      <c r="Q34" s="53">
        <f t="shared" si="12"/>
        <v>0.26954177897574128</v>
      </c>
      <c r="R34" s="53">
        <f t="shared" si="12"/>
        <v>2.1563342318059302</v>
      </c>
      <c r="S34" s="54">
        <f t="shared" si="12"/>
        <v>2.4258760107816713</v>
      </c>
    </row>
    <row r="35" spans="1:19" ht="18" customHeight="1" x14ac:dyDescent="0.2">
      <c r="A35" s="384" t="s">
        <v>30</v>
      </c>
      <c r="B35" s="132" t="s">
        <v>21</v>
      </c>
      <c r="C35" s="104">
        <v>139</v>
      </c>
      <c r="D35" s="99">
        <v>73</v>
      </c>
      <c r="E35" s="100">
        <v>66</v>
      </c>
      <c r="F35" s="101">
        <v>9</v>
      </c>
      <c r="G35" s="102">
        <v>3</v>
      </c>
      <c r="H35" s="102">
        <v>55</v>
      </c>
      <c r="I35" s="102">
        <v>59</v>
      </c>
      <c r="J35" s="102">
        <v>1</v>
      </c>
      <c r="K35" s="102"/>
      <c r="L35" s="102">
        <v>3</v>
      </c>
      <c r="M35" s="102">
        <v>3</v>
      </c>
      <c r="N35" s="102"/>
      <c r="O35" s="102"/>
      <c r="P35" s="102"/>
      <c r="Q35" s="102"/>
      <c r="R35" s="102">
        <v>5</v>
      </c>
      <c r="S35" s="103">
        <v>1</v>
      </c>
    </row>
    <row r="36" spans="1:19" ht="18" customHeight="1" thickBot="1" x14ac:dyDescent="0.25">
      <c r="A36" s="385"/>
      <c r="B36" s="133" t="s">
        <v>17</v>
      </c>
      <c r="C36" s="52">
        <v>100</v>
      </c>
      <c r="D36" s="53">
        <f t="shared" ref="D36:S36" si="13">IF($C35=0,0%,(D35/$C35*100))</f>
        <v>52.517985611510788</v>
      </c>
      <c r="E36" s="54">
        <f t="shared" si="13"/>
        <v>47.482014388489205</v>
      </c>
      <c r="F36" s="52">
        <f t="shared" si="13"/>
        <v>6.4748201438848918</v>
      </c>
      <c r="G36" s="53">
        <f t="shared" si="13"/>
        <v>2.1582733812949639</v>
      </c>
      <c r="H36" s="53">
        <f t="shared" si="13"/>
        <v>39.568345323741006</v>
      </c>
      <c r="I36" s="53">
        <f t="shared" si="13"/>
        <v>42.446043165467628</v>
      </c>
      <c r="J36" s="53">
        <f t="shared" si="13"/>
        <v>0.71942446043165476</v>
      </c>
      <c r="K36" s="53">
        <f t="shared" si="13"/>
        <v>0</v>
      </c>
      <c r="L36" s="53">
        <f t="shared" si="13"/>
        <v>2.1582733812949639</v>
      </c>
      <c r="M36" s="53">
        <f t="shared" si="13"/>
        <v>2.1582733812949639</v>
      </c>
      <c r="N36" s="53">
        <f t="shared" si="13"/>
        <v>0</v>
      </c>
      <c r="O36" s="53">
        <f t="shared" si="13"/>
        <v>0</v>
      </c>
      <c r="P36" s="53">
        <f t="shared" si="13"/>
        <v>0</v>
      </c>
      <c r="Q36" s="53">
        <f t="shared" si="13"/>
        <v>0</v>
      </c>
      <c r="R36" s="53">
        <f t="shared" si="13"/>
        <v>3.5971223021582732</v>
      </c>
      <c r="S36" s="54">
        <f t="shared" si="13"/>
        <v>0.71942446043165476</v>
      </c>
    </row>
    <row r="37" spans="1:19" ht="18" customHeight="1" thickBot="1" x14ac:dyDescent="0.25">
      <c r="A37" s="327" t="s">
        <v>158</v>
      </c>
      <c r="B37" s="134" t="s">
        <v>29</v>
      </c>
      <c r="C37" s="104">
        <v>8</v>
      </c>
      <c r="D37" s="99">
        <v>3</v>
      </c>
      <c r="E37" s="100">
        <v>5</v>
      </c>
      <c r="F37" s="101">
        <v>1</v>
      </c>
      <c r="G37" s="102"/>
      <c r="H37" s="102">
        <v>2</v>
      </c>
      <c r="I37" s="102">
        <v>4</v>
      </c>
      <c r="J37" s="102"/>
      <c r="K37" s="102"/>
      <c r="L37" s="102"/>
      <c r="M37" s="102">
        <v>1</v>
      </c>
      <c r="N37" s="102"/>
      <c r="O37" s="102"/>
      <c r="P37" s="102"/>
      <c r="Q37" s="102"/>
      <c r="R37" s="102"/>
      <c r="S37" s="103"/>
    </row>
    <row r="38" spans="1:19" ht="18" customHeight="1" thickBot="1" x14ac:dyDescent="0.25">
      <c r="A38" s="329"/>
      <c r="B38" s="135" t="s">
        <v>17</v>
      </c>
      <c r="C38" s="60">
        <v>100</v>
      </c>
      <c r="D38" s="61">
        <f t="shared" ref="D38:S38" si="14">IF($C37=0,0%,(D37/$C37*100))</f>
        <v>37.5</v>
      </c>
      <c r="E38" s="62">
        <f t="shared" si="14"/>
        <v>62.5</v>
      </c>
      <c r="F38" s="60">
        <f t="shared" si="14"/>
        <v>12.5</v>
      </c>
      <c r="G38" s="61">
        <f t="shared" si="14"/>
        <v>0</v>
      </c>
      <c r="H38" s="61">
        <f t="shared" si="14"/>
        <v>25</v>
      </c>
      <c r="I38" s="61">
        <f t="shared" si="14"/>
        <v>50</v>
      </c>
      <c r="J38" s="61">
        <f t="shared" si="14"/>
        <v>0</v>
      </c>
      <c r="K38" s="61">
        <f t="shared" si="14"/>
        <v>0</v>
      </c>
      <c r="L38" s="61">
        <f t="shared" si="14"/>
        <v>0</v>
      </c>
      <c r="M38" s="61">
        <f t="shared" si="14"/>
        <v>12.5</v>
      </c>
      <c r="N38" s="61">
        <f t="shared" si="14"/>
        <v>0</v>
      </c>
      <c r="O38" s="61">
        <f t="shared" si="14"/>
        <v>0</v>
      </c>
      <c r="P38" s="61">
        <f t="shared" si="14"/>
        <v>0</v>
      </c>
      <c r="Q38" s="61">
        <f t="shared" si="14"/>
        <v>0</v>
      </c>
      <c r="R38" s="61">
        <f t="shared" si="14"/>
        <v>0</v>
      </c>
      <c r="S38" s="62">
        <f t="shared" si="14"/>
        <v>0</v>
      </c>
    </row>
    <row r="39" spans="1:19" ht="13.5" thickTop="1" x14ac:dyDescent="0.2"/>
  </sheetData>
  <mergeCells count="19">
    <mergeCell ref="A29:S29"/>
    <mergeCell ref="A31:A32"/>
    <mergeCell ref="A33:A34"/>
    <mergeCell ref="A35:A36"/>
    <mergeCell ref="A37:A38"/>
    <mergeCell ref="A19:S19"/>
    <mergeCell ref="A21:A22"/>
    <mergeCell ref="A23:A24"/>
    <mergeCell ref="A25:A26"/>
    <mergeCell ref="A27:A28"/>
    <mergeCell ref="A13:A14"/>
    <mergeCell ref="A15:A16"/>
    <mergeCell ref="A17:A18"/>
    <mergeCell ref="A1:S2"/>
    <mergeCell ref="A3:B3"/>
    <mergeCell ref="A4:A5"/>
    <mergeCell ref="A7:A8"/>
    <mergeCell ref="A9:A10"/>
    <mergeCell ref="A11:A12"/>
  </mergeCells>
  <printOptions horizontalCentered="1" verticalCentered="1"/>
  <pageMargins left="0.25" right="0.25" top="0.25" bottom="0.25" header="0" footer="0.5"/>
  <pageSetup scale="70" orientation="landscape" r:id="rId1"/>
  <headerFooter alignWithMargins="0"/>
  <rowBreaks count="1" manualBreakCount="1">
    <brk id="18" max="16383" man="1"/>
  </rowBreaks>
  <ignoredErrors>
    <ignoredError sqref="A4:S38" unlocked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S39"/>
  <sheetViews>
    <sheetView topLeftCell="A28" zoomScaleNormal="100" zoomScaleSheetLayoutView="100" workbookViewId="0">
      <selection activeCell="U7" sqref="U7"/>
    </sheetView>
  </sheetViews>
  <sheetFormatPr defaultColWidth="8.85546875" defaultRowHeight="12.75" x14ac:dyDescent="0.2"/>
  <cols>
    <col min="1" max="1" width="45.7109375" style="3" customWidth="1"/>
    <col min="2" max="2" width="4" style="136" customWidth="1"/>
    <col min="3" max="3" width="8.28515625" style="3" customWidth="1"/>
    <col min="4" max="4" width="7.140625" style="3" customWidth="1"/>
    <col min="5" max="5" width="7.28515625" style="3" customWidth="1"/>
    <col min="6" max="6" width="8" style="3" customWidth="1"/>
    <col min="7" max="7" width="7.5703125" style="3" customWidth="1"/>
    <col min="8" max="8" width="7.28515625" style="3" customWidth="1"/>
    <col min="9" max="9" width="7.42578125" style="3" customWidth="1"/>
    <col min="10" max="10" width="8" style="3" customWidth="1"/>
    <col min="11" max="11" width="8.5703125" style="3" customWidth="1"/>
    <col min="12" max="12" width="7" style="3" customWidth="1"/>
    <col min="13" max="13" width="7.28515625" style="3" customWidth="1"/>
    <col min="14" max="14" width="7.85546875" style="3" customWidth="1"/>
    <col min="15" max="15" width="8.42578125" style="3" customWidth="1"/>
    <col min="16" max="16" width="8" style="3" customWidth="1"/>
    <col min="17" max="17" width="7.85546875" style="3" customWidth="1"/>
    <col min="18" max="18" width="6.7109375" style="3" customWidth="1"/>
    <col min="19" max="19" width="7.28515625" style="3" customWidth="1"/>
  </cols>
  <sheetData>
    <row r="1" spans="1:19" ht="18" customHeight="1" thickTop="1" x14ac:dyDescent="0.2">
      <c r="A1" s="310" t="s">
        <v>201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2"/>
    </row>
    <row r="2" spans="1:19" ht="18" customHeight="1" thickBot="1" x14ac:dyDescent="0.25">
      <c r="A2" s="375"/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  <c r="P2" s="376"/>
      <c r="Q2" s="376"/>
      <c r="R2" s="376"/>
      <c r="S2" s="377"/>
    </row>
    <row r="3" spans="1:19" s="3" customFormat="1" ht="69" customHeight="1" thickTop="1" thickBot="1" x14ac:dyDescent="0.25">
      <c r="A3" s="316" t="s">
        <v>65</v>
      </c>
      <c r="B3" s="317"/>
      <c r="C3" s="38" t="s">
        <v>115</v>
      </c>
      <c r="D3" s="29" t="s">
        <v>1</v>
      </c>
      <c r="E3" s="45" t="s">
        <v>2</v>
      </c>
      <c r="F3" s="30" t="s">
        <v>3</v>
      </c>
      <c r="G3" s="30" t="s">
        <v>4</v>
      </c>
      <c r="H3" s="29" t="s">
        <v>5</v>
      </c>
      <c r="I3" s="30" t="s">
        <v>6</v>
      </c>
      <c r="J3" s="29" t="s">
        <v>7</v>
      </c>
      <c r="K3" s="30" t="s">
        <v>8</v>
      </c>
      <c r="L3" s="29" t="s">
        <v>9</v>
      </c>
      <c r="M3" s="30" t="s">
        <v>10</v>
      </c>
      <c r="N3" s="29" t="s">
        <v>11</v>
      </c>
      <c r="O3" s="29" t="s">
        <v>12</v>
      </c>
      <c r="P3" s="29" t="s">
        <v>13</v>
      </c>
      <c r="Q3" s="29" t="s">
        <v>14</v>
      </c>
      <c r="R3" s="29" t="s">
        <v>15</v>
      </c>
      <c r="S3" s="31" t="s">
        <v>16</v>
      </c>
    </row>
    <row r="4" spans="1:19" ht="18" customHeight="1" thickTop="1" x14ac:dyDescent="0.2">
      <c r="A4" s="378" t="s">
        <v>202</v>
      </c>
      <c r="B4" s="130" t="s">
        <v>21</v>
      </c>
      <c r="C4" s="104">
        <v>422</v>
      </c>
      <c r="D4" s="99">
        <v>242</v>
      </c>
      <c r="E4" s="100">
        <v>180</v>
      </c>
      <c r="F4" s="101">
        <v>10</v>
      </c>
      <c r="G4" s="102">
        <v>8</v>
      </c>
      <c r="H4" s="102">
        <v>218</v>
      </c>
      <c r="I4" s="102">
        <v>163</v>
      </c>
      <c r="J4" s="102">
        <v>2</v>
      </c>
      <c r="K4" s="102">
        <v>1</v>
      </c>
      <c r="L4" s="102"/>
      <c r="M4" s="102">
        <v>6</v>
      </c>
      <c r="N4" s="102"/>
      <c r="O4" s="102"/>
      <c r="P4" s="102">
        <v>4</v>
      </c>
      <c r="Q4" s="102">
        <v>1</v>
      </c>
      <c r="R4" s="102">
        <v>8</v>
      </c>
      <c r="S4" s="103">
        <v>1</v>
      </c>
    </row>
    <row r="5" spans="1:19" ht="18" customHeight="1" thickBot="1" x14ac:dyDescent="0.25">
      <c r="A5" s="379"/>
      <c r="B5" s="131" t="s">
        <v>17</v>
      </c>
      <c r="C5" s="78">
        <v>100</v>
      </c>
      <c r="D5" s="79">
        <f t="shared" ref="D5:S5" si="0">IF($C4=0,0%,(D4/$C4*100))</f>
        <v>57.345971563981045</v>
      </c>
      <c r="E5" s="80">
        <f t="shared" si="0"/>
        <v>42.654028436018962</v>
      </c>
      <c r="F5" s="78">
        <f t="shared" si="0"/>
        <v>2.3696682464454977</v>
      </c>
      <c r="G5" s="79">
        <f t="shared" si="0"/>
        <v>1.8957345971563981</v>
      </c>
      <c r="H5" s="79">
        <f t="shared" si="0"/>
        <v>51.658767772511851</v>
      </c>
      <c r="I5" s="79">
        <f t="shared" si="0"/>
        <v>38.625592417061611</v>
      </c>
      <c r="J5" s="79">
        <f t="shared" si="0"/>
        <v>0.47393364928909953</v>
      </c>
      <c r="K5" s="79">
        <f t="shared" si="0"/>
        <v>0.23696682464454977</v>
      </c>
      <c r="L5" s="79">
        <f t="shared" si="0"/>
        <v>0</v>
      </c>
      <c r="M5" s="79">
        <f t="shared" si="0"/>
        <v>1.4218009478672986</v>
      </c>
      <c r="N5" s="79">
        <f t="shared" si="0"/>
        <v>0</v>
      </c>
      <c r="O5" s="79">
        <f t="shared" si="0"/>
        <v>0</v>
      </c>
      <c r="P5" s="79">
        <f t="shared" si="0"/>
        <v>0.94786729857819907</v>
      </c>
      <c r="Q5" s="79">
        <f t="shared" si="0"/>
        <v>0.23696682464454977</v>
      </c>
      <c r="R5" s="79">
        <f t="shared" si="0"/>
        <v>1.8957345971563981</v>
      </c>
      <c r="S5" s="80">
        <f t="shared" si="0"/>
        <v>0.23696682464454977</v>
      </c>
    </row>
    <row r="6" spans="1:19" ht="33.6" customHeight="1" thickBot="1" x14ac:dyDescent="0.25">
      <c r="A6" s="93" t="s">
        <v>66</v>
      </c>
      <c r="B6" s="128" t="s">
        <v>17</v>
      </c>
      <c r="C6" s="204">
        <v>100</v>
      </c>
      <c r="D6" s="205">
        <v>51.545972339999999</v>
      </c>
      <c r="E6" s="206">
        <v>48.454027660000001</v>
      </c>
      <c r="F6" s="207">
        <v>2.6715486849999999</v>
      </c>
      <c r="G6" s="205">
        <v>3.071602929</v>
      </c>
      <c r="H6" s="205">
        <v>41.842961760000001</v>
      </c>
      <c r="I6" s="205">
        <v>36.798209929999999</v>
      </c>
      <c r="J6" s="205">
        <v>1.213723895</v>
      </c>
      <c r="K6" s="205">
        <v>1.9324654189999999</v>
      </c>
      <c r="L6" s="205">
        <v>4.1700569569999999</v>
      </c>
      <c r="M6" s="205">
        <v>5.0244100899999999</v>
      </c>
      <c r="N6" s="205">
        <v>9.4928125850000003E-2</v>
      </c>
      <c r="O6" s="205">
        <v>1.3561160839999999E-2</v>
      </c>
      <c r="P6" s="205">
        <v>0.23053973420000001</v>
      </c>
      <c r="Q6" s="205">
        <v>0.28478437750000002</v>
      </c>
      <c r="R6" s="205">
        <v>1.322213181</v>
      </c>
      <c r="S6" s="206">
        <v>1.3289937620000001</v>
      </c>
    </row>
    <row r="7" spans="1:19" ht="18" customHeight="1" thickBot="1" x14ac:dyDescent="0.25">
      <c r="A7" s="346" t="s">
        <v>198</v>
      </c>
      <c r="B7" s="132" t="s">
        <v>21</v>
      </c>
      <c r="C7" s="104">
        <v>11</v>
      </c>
      <c r="D7" s="99">
        <v>9</v>
      </c>
      <c r="E7" s="100">
        <v>2</v>
      </c>
      <c r="F7" s="101"/>
      <c r="G7" s="102"/>
      <c r="H7" s="102">
        <v>9</v>
      </c>
      <c r="I7" s="102">
        <v>1</v>
      </c>
      <c r="J7" s="102"/>
      <c r="K7" s="102"/>
      <c r="L7" s="102"/>
      <c r="M7" s="102">
        <v>1</v>
      </c>
      <c r="N7" s="102"/>
      <c r="O7" s="102"/>
      <c r="P7" s="102"/>
      <c r="Q7" s="102"/>
      <c r="R7" s="102"/>
      <c r="S7" s="103"/>
    </row>
    <row r="8" spans="1:19" ht="18" customHeight="1" thickBot="1" x14ac:dyDescent="0.25">
      <c r="A8" s="346"/>
      <c r="B8" s="133" t="s">
        <v>17</v>
      </c>
      <c r="C8" s="52">
        <v>100</v>
      </c>
      <c r="D8" s="53">
        <f t="shared" ref="D8:S8" si="1">IF($C7=0,0%,(D7/$C7*100))</f>
        <v>81.818181818181827</v>
      </c>
      <c r="E8" s="54">
        <f t="shared" si="1"/>
        <v>18.181818181818183</v>
      </c>
      <c r="F8" s="52">
        <f t="shared" si="1"/>
        <v>0</v>
      </c>
      <c r="G8" s="53">
        <f t="shared" si="1"/>
        <v>0</v>
      </c>
      <c r="H8" s="53">
        <f t="shared" si="1"/>
        <v>81.818181818181827</v>
      </c>
      <c r="I8" s="53">
        <f t="shared" si="1"/>
        <v>9.0909090909090917</v>
      </c>
      <c r="J8" s="53">
        <f t="shared" si="1"/>
        <v>0</v>
      </c>
      <c r="K8" s="53">
        <f t="shared" si="1"/>
        <v>0</v>
      </c>
      <c r="L8" s="53">
        <f t="shared" si="1"/>
        <v>0</v>
      </c>
      <c r="M8" s="53">
        <f t="shared" si="1"/>
        <v>9.0909090909090917</v>
      </c>
      <c r="N8" s="53">
        <f t="shared" si="1"/>
        <v>0</v>
      </c>
      <c r="O8" s="53">
        <f t="shared" si="1"/>
        <v>0</v>
      </c>
      <c r="P8" s="53">
        <f t="shared" si="1"/>
        <v>0</v>
      </c>
      <c r="Q8" s="53">
        <f t="shared" si="1"/>
        <v>0</v>
      </c>
      <c r="R8" s="53">
        <f t="shared" si="1"/>
        <v>0</v>
      </c>
      <c r="S8" s="54">
        <f t="shared" si="1"/>
        <v>0</v>
      </c>
    </row>
    <row r="9" spans="1:19" ht="18" customHeight="1" thickBot="1" x14ac:dyDescent="0.25">
      <c r="A9" s="346" t="s">
        <v>183</v>
      </c>
      <c r="B9" s="132" t="s">
        <v>21</v>
      </c>
      <c r="C9" s="104">
        <v>93</v>
      </c>
      <c r="D9" s="99">
        <v>68</v>
      </c>
      <c r="E9" s="100">
        <v>25</v>
      </c>
      <c r="F9" s="101">
        <v>2</v>
      </c>
      <c r="G9" s="102">
        <v>3</v>
      </c>
      <c r="H9" s="102">
        <v>64</v>
      </c>
      <c r="I9" s="102">
        <v>21</v>
      </c>
      <c r="J9" s="102"/>
      <c r="K9" s="102"/>
      <c r="L9" s="102"/>
      <c r="M9" s="102">
        <v>1</v>
      </c>
      <c r="N9" s="102"/>
      <c r="O9" s="102"/>
      <c r="P9" s="102">
        <v>2</v>
      </c>
      <c r="Q9" s="102"/>
      <c r="R9" s="102"/>
      <c r="S9" s="103"/>
    </row>
    <row r="10" spans="1:19" ht="18" customHeight="1" thickBot="1" x14ac:dyDescent="0.25">
      <c r="A10" s="346"/>
      <c r="B10" s="133" t="s">
        <v>17</v>
      </c>
      <c r="C10" s="52">
        <v>100</v>
      </c>
      <c r="D10" s="53">
        <f t="shared" ref="D10:S10" si="2">IF($C9=0,0%,(D9/$C9*100))</f>
        <v>73.118279569892479</v>
      </c>
      <c r="E10" s="54">
        <f t="shared" si="2"/>
        <v>26.881720430107524</v>
      </c>
      <c r="F10" s="52">
        <f t="shared" si="2"/>
        <v>2.1505376344086025</v>
      </c>
      <c r="G10" s="53">
        <f t="shared" si="2"/>
        <v>3.225806451612903</v>
      </c>
      <c r="H10" s="53">
        <f t="shared" si="2"/>
        <v>68.817204301075279</v>
      </c>
      <c r="I10" s="53">
        <f t="shared" si="2"/>
        <v>22.58064516129032</v>
      </c>
      <c r="J10" s="53">
        <f t="shared" si="2"/>
        <v>0</v>
      </c>
      <c r="K10" s="53">
        <f t="shared" si="2"/>
        <v>0</v>
      </c>
      <c r="L10" s="53">
        <f t="shared" si="2"/>
        <v>0</v>
      </c>
      <c r="M10" s="53">
        <f t="shared" si="2"/>
        <v>1.0752688172043012</v>
      </c>
      <c r="N10" s="53">
        <f t="shared" si="2"/>
        <v>0</v>
      </c>
      <c r="O10" s="53">
        <f t="shared" si="2"/>
        <v>0</v>
      </c>
      <c r="P10" s="53">
        <f t="shared" si="2"/>
        <v>2.1505376344086025</v>
      </c>
      <c r="Q10" s="53">
        <f t="shared" si="2"/>
        <v>0</v>
      </c>
      <c r="R10" s="53">
        <f t="shared" si="2"/>
        <v>0</v>
      </c>
      <c r="S10" s="54">
        <f t="shared" si="2"/>
        <v>0</v>
      </c>
    </row>
    <row r="11" spans="1:19" ht="18" customHeight="1" thickBot="1" x14ac:dyDescent="0.25">
      <c r="A11" s="346" t="s">
        <v>184</v>
      </c>
      <c r="B11" s="132" t="s">
        <v>21</v>
      </c>
      <c r="C11" s="104">
        <v>140</v>
      </c>
      <c r="D11" s="99">
        <v>74</v>
      </c>
      <c r="E11" s="100">
        <v>66</v>
      </c>
      <c r="F11" s="101">
        <v>3</v>
      </c>
      <c r="G11" s="102"/>
      <c r="H11" s="102">
        <v>64</v>
      </c>
      <c r="I11" s="102">
        <v>65</v>
      </c>
      <c r="J11" s="102">
        <v>1</v>
      </c>
      <c r="K11" s="102"/>
      <c r="L11" s="102"/>
      <c r="M11" s="102">
        <v>1</v>
      </c>
      <c r="N11" s="102"/>
      <c r="O11" s="102"/>
      <c r="P11" s="102">
        <v>2</v>
      </c>
      <c r="Q11" s="102"/>
      <c r="R11" s="102">
        <v>4</v>
      </c>
      <c r="S11" s="103"/>
    </row>
    <row r="12" spans="1:19" ht="18" customHeight="1" thickBot="1" x14ac:dyDescent="0.25">
      <c r="A12" s="346"/>
      <c r="B12" s="133" t="s">
        <v>17</v>
      </c>
      <c r="C12" s="52">
        <v>100</v>
      </c>
      <c r="D12" s="53">
        <f t="shared" ref="D12:S12" si="3">IF($C11=0,0%,(D11/$C11*100))</f>
        <v>52.857142857142861</v>
      </c>
      <c r="E12" s="54">
        <f t="shared" si="3"/>
        <v>47.142857142857139</v>
      </c>
      <c r="F12" s="52">
        <f t="shared" si="3"/>
        <v>2.1428571428571428</v>
      </c>
      <c r="G12" s="53">
        <f t="shared" si="3"/>
        <v>0</v>
      </c>
      <c r="H12" s="53">
        <f t="shared" si="3"/>
        <v>45.714285714285715</v>
      </c>
      <c r="I12" s="53">
        <f t="shared" si="3"/>
        <v>46.428571428571431</v>
      </c>
      <c r="J12" s="53">
        <f t="shared" si="3"/>
        <v>0.7142857142857143</v>
      </c>
      <c r="K12" s="53">
        <f t="shared" si="3"/>
        <v>0</v>
      </c>
      <c r="L12" s="53">
        <f t="shared" si="3"/>
        <v>0</v>
      </c>
      <c r="M12" s="53">
        <f t="shared" si="3"/>
        <v>0.7142857142857143</v>
      </c>
      <c r="N12" s="53">
        <f t="shared" si="3"/>
        <v>0</v>
      </c>
      <c r="O12" s="53">
        <f t="shared" si="3"/>
        <v>0</v>
      </c>
      <c r="P12" s="53">
        <f t="shared" si="3"/>
        <v>1.4285714285714286</v>
      </c>
      <c r="Q12" s="53">
        <f t="shared" si="3"/>
        <v>0</v>
      </c>
      <c r="R12" s="53">
        <f t="shared" si="3"/>
        <v>2.8571428571428572</v>
      </c>
      <c r="S12" s="54">
        <f t="shared" si="3"/>
        <v>0</v>
      </c>
    </row>
    <row r="13" spans="1:19" ht="18" customHeight="1" thickBot="1" x14ac:dyDescent="0.25">
      <c r="A13" s="346" t="s">
        <v>185</v>
      </c>
      <c r="B13" s="132" t="s">
        <v>21</v>
      </c>
      <c r="C13" s="104">
        <v>119</v>
      </c>
      <c r="D13" s="99">
        <v>72</v>
      </c>
      <c r="E13" s="100">
        <v>47</v>
      </c>
      <c r="F13" s="101">
        <v>2</v>
      </c>
      <c r="G13" s="102">
        <v>1</v>
      </c>
      <c r="H13" s="102">
        <v>65</v>
      </c>
      <c r="I13" s="102">
        <v>42</v>
      </c>
      <c r="J13" s="102">
        <v>1</v>
      </c>
      <c r="K13" s="102"/>
      <c r="L13" s="102"/>
      <c r="M13" s="102">
        <v>2</v>
      </c>
      <c r="N13" s="102"/>
      <c r="O13" s="102"/>
      <c r="P13" s="102"/>
      <c r="Q13" s="102">
        <v>1</v>
      </c>
      <c r="R13" s="102">
        <v>4</v>
      </c>
      <c r="S13" s="103">
        <v>1</v>
      </c>
    </row>
    <row r="14" spans="1:19" ht="18" customHeight="1" thickBot="1" x14ac:dyDescent="0.25">
      <c r="A14" s="346"/>
      <c r="B14" s="133" t="s">
        <v>17</v>
      </c>
      <c r="C14" s="52">
        <v>100</v>
      </c>
      <c r="D14" s="53">
        <f t="shared" ref="D14:S14" si="4">IF($C13=0,0%,(D13/$C13*100))</f>
        <v>60.504201680672267</v>
      </c>
      <c r="E14" s="54">
        <f t="shared" si="4"/>
        <v>39.495798319327733</v>
      </c>
      <c r="F14" s="52">
        <f t="shared" si="4"/>
        <v>1.680672268907563</v>
      </c>
      <c r="G14" s="53">
        <f t="shared" si="4"/>
        <v>0.84033613445378152</v>
      </c>
      <c r="H14" s="53">
        <f t="shared" si="4"/>
        <v>54.621848739495796</v>
      </c>
      <c r="I14" s="53">
        <f t="shared" si="4"/>
        <v>35.294117647058826</v>
      </c>
      <c r="J14" s="53">
        <f t="shared" si="4"/>
        <v>0.84033613445378152</v>
      </c>
      <c r="K14" s="53">
        <f t="shared" si="4"/>
        <v>0</v>
      </c>
      <c r="L14" s="53">
        <f t="shared" si="4"/>
        <v>0</v>
      </c>
      <c r="M14" s="53">
        <f t="shared" si="4"/>
        <v>1.680672268907563</v>
      </c>
      <c r="N14" s="53">
        <f t="shared" si="4"/>
        <v>0</v>
      </c>
      <c r="O14" s="53">
        <f t="shared" si="4"/>
        <v>0</v>
      </c>
      <c r="P14" s="53">
        <f t="shared" si="4"/>
        <v>0</v>
      </c>
      <c r="Q14" s="53">
        <f t="shared" si="4"/>
        <v>0.84033613445378152</v>
      </c>
      <c r="R14" s="53">
        <f t="shared" si="4"/>
        <v>3.3613445378151261</v>
      </c>
      <c r="S14" s="54">
        <f t="shared" si="4"/>
        <v>0.84033613445378152</v>
      </c>
    </row>
    <row r="15" spans="1:19" ht="18" customHeight="1" thickBot="1" x14ac:dyDescent="0.25">
      <c r="A15" s="346" t="s">
        <v>186</v>
      </c>
      <c r="B15" s="132" t="s">
        <v>21</v>
      </c>
      <c r="C15" s="104">
        <v>48</v>
      </c>
      <c r="D15" s="99">
        <v>14</v>
      </c>
      <c r="E15" s="100">
        <v>34</v>
      </c>
      <c r="F15" s="101">
        <v>2</v>
      </c>
      <c r="G15" s="102">
        <v>4</v>
      </c>
      <c r="H15" s="102">
        <v>12</v>
      </c>
      <c r="I15" s="102">
        <v>28</v>
      </c>
      <c r="J15" s="102"/>
      <c r="K15" s="102">
        <v>1</v>
      </c>
      <c r="L15" s="102"/>
      <c r="M15" s="102">
        <v>1</v>
      </c>
      <c r="N15" s="102"/>
      <c r="O15" s="102"/>
      <c r="P15" s="102"/>
      <c r="Q15" s="102"/>
      <c r="R15" s="102"/>
      <c r="S15" s="103"/>
    </row>
    <row r="16" spans="1:19" ht="18" customHeight="1" thickBot="1" x14ac:dyDescent="0.25">
      <c r="A16" s="346"/>
      <c r="B16" s="133" t="s">
        <v>17</v>
      </c>
      <c r="C16" s="52">
        <v>100</v>
      </c>
      <c r="D16" s="53">
        <f t="shared" ref="D16:S16" si="5">IF($C15=0,0%,(D15/$C15*100))</f>
        <v>29.166666666666668</v>
      </c>
      <c r="E16" s="54">
        <f t="shared" si="5"/>
        <v>70.833333333333343</v>
      </c>
      <c r="F16" s="52">
        <f t="shared" si="5"/>
        <v>4.1666666666666661</v>
      </c>
      <c r="G16" s="53">
        <f t="shared" si="5"/>
        <v>8.3333333333333321</v>
      </c>
      <c r="H16" s="53">
        <f t="shared" si="5"/>
        <v>25</v>
      </c>
      <c r="I16" s="53">
        <f t="shared" si="5"/>
        <v>58.333333333333336</v>
      </c>
      <c r="J16" s="53">
        <f t="shared" si="5"/>
        <v>0</v>
      </c>
      <c r="K16" s="53">
        <f t="shared" si="5"/>
        <v>2.083333333333333</v>
      </c>
      <c r="L16" s="53">
        <f t="shared" si="5"/>
        <v>0</v>
      </c>
      <c r="M16" s="53">
        <f t="shared" si="5"/>
        <v>2.083333333333333</v>
      </c>
      <c r="N16" s="53">
        <f t="shared" si="5"/>
        <v>0</v>
      </c>
      <c r="O16" s="53">
        <f t="shared" si="5"/>
        <v>0</v>
      </c>
      <c r="P16" s="53">
        <f t="shared" si="5"/>
        <v>0</v>
      </c>
      <c r="Q16" s="53">
        <f t="shared" si="5"/>
        <v>0</v>
      </c>
      <c r="R16" s="53">
        <f t="shared" si="5"/>
        <v>0</v>
      </c>
      <c r="S16" s="54">
        <f t="shared" si="5"/>
        <v>0</v>
      </c>
    </row>
    <row r="17" spans="1:19" ht="18" customHeight="1" thickBot="1" x14ac:dyDescent="0.25">
      <c r="A17" s="346" t="s">
        <v>187</v>
      </c>
      <c r="B17" s="132" t="s">
        <v>21</v>
      </c>
      <c r="C17" s="104">
        <v>11</v>
      </c>
      <c r="D17" s="99">
        <v>5</v>
      </c>
      <c r="E17" s="100">
        <v>6</v>
      </c>
      <c r="F17" s="101">
        <v>1</v>
      </c>
      <c r="G17" s="102"/>
      <c r="H17" s="102">
        <v>4</v>
      </c>
      <c r="I17" s="102">
        <v>6</v>
      </c>
      <c r="J17" s="102"/>
      <c r="K17" s="102"/>
      <c r="L17" s="102"/>
      <c r="M17" s="102"/>
      <c r="N17" s="102"/>
      <c r="O17" s="102"/>
      <c r="P17" s="102"/>
      <c r="Q17" s="102"/>
      <c r="R17" s="102"/>
      <c r="S17" s="103"/>
    </row>
    <row r="18" spans="1:19" ht="18" customHeight="1" thickBot="1" x14ac:dyDescent="0.25">
      <c r="A18" s="346"/>
      <c r="B18" s="133" t="s">
        <v>17</v>
      </c>
      <c r="C18" s="52">
        <v>100</v>
      </c>
      <c r="D18" s="53">
        <f t="shared" ref="D18:S18" si="6">IF($C17=0,0%,(D17/$C17*100))</f>
        <v>45.454545454545453</v>
      </c>
      <c r="E18" s="54">
        <f t="shared" si="6"/>
        <v>54.54545454545454</v>
      </c>
      <c r="F18" s="52">
        <f t="shared" si="6"/>
        <v>9.0909090909090917</v>
      </c>
      <c r="G18" s="53">
        <f t="shared" si="6"/>
        <v>0</v>
      </c>
      <c r="H18" s="53">
        <f t="shared" si="6"/>
        <v>36.363636363636367</v>
      </c>
      <c r="I18" s="53">
        <f t="shared" si="6"/>
        <v>54.54545454545454</v>
      </c>
      <c r="J18" s="53">
        <f t="shared" si="6"/>
        <v>0</v>
      </c>
      <c r="K18" s="53">
        <f t="shared" si="6"/>
        <v>0</v>
      </c>
      <c r="L18" s="53">
        <f t="shared" si="6"/>
        <v>0</v>
      </c>
      <c r="M18" s="53">
        <f t="shared" si="6"/>
        <v>0</v>
      </c>
      <c r="N18" s="53">
        <f t="shared" si="6"/>
        <v>0</v>
      </c>
      <c r="O18" s="53">
        <f t="shared" si="6"/>
        <v>0</v>
      </c>
      <c r="P18" s="53">
        <f t="shared" si="6"/>
        <v>0</v>
      </c>
      <c r="Q18" s="53">
        <f t="shared" si="6"/>
        <v>0</v>
      </c>
      <c r="R18" s="53">
        <f t="shared" si="6"/>
        <v>0</v>
      </c>
      <c r="S18" s="54">
        <f t="shared" si="6"/>
        <v>0</v>
      </c>
    </row>
    <row r="19" spans="1:19" ht="18" customHeight="1" thickBot="1" x14ac:dyDescent="0.25">
      <c r="A19" s="380" t="s">
        <v>155</v>
      </c>
      <c r="B19" s="381"/>
      <c r="C19" s="381"/>
      <c r="D19" s="381"/>
      <c r="E19" s="381"/>
      <c r="F19" s="381"/>
      <c r="G19" s="381"/>
      <c r="H19" s="381"/>
      <c r="I19" s="381"/>
      <c r="J19" s="381"/>
      <c r="K19" s="381"/>
      <c r="L19" s="381"/>
      <c r="M19" s="381"/>
      <c r="N19" s="381"/>
      <c r="O19" s="381"/>
      <c r="P19" s="381"/>
      <c r="Q19" s="381"/>
      <c r="R19" s="381"/>
      <c r="S19" s="382"/>
    </row>
    <row r="20" spans="1:19" ht="18" customHeight="1" thickBot="1" x14ac:dyDescent="0.25">
      <c r="A20" s="263" t="s">
        <v>28</v>
      </c>
      <c r="B20" s="129" t="s">
        <v>29</v>
      </c>
      <c r="C20" s="92">
        <v>25</v>
      </c>
      <c r="D20" s="19"/>
      <c r="E20" s="46"/>
      <c r="F20" s="19"/>
      <c r="G20" s="20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2"/>
    </row>
    <row r="21" spans="1:19" ht="18" customHeight="1" x14ac:dyDescent="0.2">
      <c r="A21" s="328" t="s">
        <v>41</v>
      </c>
      <c r="B21" s="132" t="s">
        <v>21</v>
      </c>
      <c r="C21" s="104">
        <v>476</v>
      </c>
      <c r="D21" s="99">
        <v>263</v>
      </c>
      <c r="E21" s="100">
        <v>213</v>
      </c>
      <c r="F21" s="101">
        <v>34</v>
      </c>
      <c r="G21" s="102">
        <v>23</v>
      </c>
      <c r="H21" s="102">
        <v>197</v>
      </c>
      <c r="I21" s="102">
        <v>170</v>
      </c>
      <c r="J21" s="102">
        <v>10</v>
      </c>
      <c r="K21" s="102">
        <v>5</v>
      </c>
      <c r="L21" s="102">
        <v>6</v>
      </c>
      <c r="M21" s="102">
        <v>6</v>
      </c>
      <c r="N21" s="102"/>
      <c r="O21" s="102"/>
      <c r="P21" s="102">
        <v>4</v>
      </c>
      <c r="Q21" s="102">
        <v>2</v>
      </c>
      <c r="R21" s="102">
        <v>12</v>
      </c>
      <c r="S21" s="103">
        <v>7</v>
      </c>
    </row>
    <row r="22" spans="1:19" ht="18" customHeight="1" thickBot="1" x14ac:dyDescent="0.25">
      <c r="A22" s="383"/>
      <c r="B22" s="133" t="s">
        <v>17</v>
      </c>
      <c r="C22" s="52">
        <v>100</v>
      </c>
      <c r="D22" s="53">
        <f t="shared" ref="D22:S22" si="7">IF($C21=0,0%,(D21/$C21*100))</f>
        <v>55.252100840336141</v>
      </c>
      <c r="E22" s="54">
        <f t="shared" si="7"/>
        <v>44.747899159663866</v>
      </c>
      <c r="F22" s="52">
        <f t="shared" si="7"/>
        <v>7.1428571428571423</v>
      </c>
      <c r="G22" s="53">
        <f t="shared" si="7"/>
        <v>4.8319327731092443</v>
      </c>
      <c r="H22" s="53">
        <f t="shared" si="7"/>
        <v>41.386554621848738</v>
      </c>
      <c r="I22" s="53">
        <f t="shared" si="7"/>
        <v>35.714285714285715</v>
      </c>
      <c r="J22" s="53">
        <f t="shared" si="7"/>
        <v>2.1008403361344539</v>
      </c>
      <c r="K22" s="53">
        <f t="shared" si="7"/>
        <v>1.0504201680672269</v>
      </c>
      <c r="L22" s="53">
        <f t="shared" si="7"/>
        <v>1.2605042016806722</v>
      </c>
      <c r="M22" s="53">
        <f t="shared" si="7"/>
        <v>1.2605042016806722</v>
      </c>
      <c r="N22" s="53">
        <f t="shared" si="7"/>
        <v>0</v>
      </c>
      <c r="O22" s="53">
        <f t="shared" si="7"/>
        <v>0</v>
      </c>
      <c r="P22" s="53">
        <f t="shared" si="7"/>
        <v>0.84033613445378152</v>
      </c>
      <c r="Q22" s="53">
        <f t="shared" si="7"/>
        <v>0.42016806722689076</v>
      </c>
      <c r="R22" s="53">
        <f t="shared" si="7"/>
        <v>2.5210084033613445</v>
      </c>
      <c r="S22" s="54">
        <f t="shared" si="7"/>
        <v>1.4705882352941175</v>
      </c>
    </row>
    <row r="23" spans="1:19" ht="18" customHeight="1" x14ac:dyDescent="0.2">
      <c r="A23" s="328" t="s">
        <v>156</v>
      </c>
      <c r="B23" s="132" t="s">
        <v>21</v>
      </c>
      <c r="C23" s="104">
        <v>119</v>
      </c>
      <c r="D23" s="99">
        <v>63</v>
      </c>
      <c r="E23" s="100">
        <v>56</v>
      </c>
      <c r="F23" s="101">
        <v>8</v>
      </c>
      <c r="G23" s="102">
        <v>2</v>
      </c>
      <c r="H23" s="102">
        <v>48</v>
      </c>
      <c r="I23" s="102">
        <v>49</v>
      </c>
      <c r="J23" s="102">
        <v>1</v>
      </c>
      <c r="K23" s="102">
        <v>1</v>
      </c>
      <c r="L23" s="102">
        <v>1</v>
      </c>
      <c r="M23" s="102">
        <v>2</v>
      </c>
      <c r="N23" s="102"/>
      <c r="O23" s="102"/>
      <c r="P23" s="102"/>
      <c r="Q23" s="102">
        <v>1</v>
      </c>
      <c r="R23" s="102">
        <v>5</v>
      </c>
      <c r="S23" s="103">
        <v>1</v>
      </c>
    </row>
    <row r="24" spans="1:19" ht="18" customHeight="1" thickBot="1" x14ac:dyDescent="0.25">
      <c r="A24" s="383"/>
      <c r="B24" s="133" t="s">
        <v>17</v>
      </c>
      <c r="C24" s="52">
        <v>100</v>
      </c>
      <c r="D24" s="53">
        <f t="shared" ref="D24:S24" si="8">IF($C23=0,0%,(D23/$C23*100))</f>
        <v>52.941176470588239</v>
      </c>
      <c r="E24" s="54">
        <f t="shared" si="8"/>
        <v>47.058823529411761</v>
      </c>
      <c r="F24" s="52">
        <f t="shared" si="8"/>
        <v>6.7226890756302522</v>
      </c>
      <c r="G24" s="53">
        <f t="shared" si="8"/>
        <v>1.680672268907563</v>
      </c>
      <c r="H24" s="53">
        <f t="shared" si="8"/>
        <v>40.336134453781511</v>
      </c>
      <c r="I24" s="53">
        <f t="shared" si="8"/>
        <v>41.17647058823529</v>
      </c>
      <c r="J24" s="53">
        <f t="shared" si="8"/>
        <v>0.84033613445378152</v>
      </c>
      <c r="K24" s="53">
        <f t="shared" si="8"/>
        <v>0.84033613445378152</v>
      </c>
      <c r="L24" s="53">
        <f t="shared" si="8"/>
        <v>0.84033613445378152</v>
      </c>
      <c r="M24" s="53">
        <f t="shared" si="8"/>
        <v>1.680672268907563</v>
      </c>
      <c r="N24" s="53">
        <f t="shared" si="8"/>
        <v>0</v>
      </c>
      <c r="O24" s="53">
        <f t="shared" si="8"/>
        <v>0</v>
      </c>
      <c r="P24" s="53">
        <f t="shared" si="8"/>
        <v>0</v>
      </c>
      <c r="Q24" s="53">
        <f t="shared" si="8"/>
        <v>0.84033613445378152</v>
      </c>
      <c r="R24" s="53">
        <f t="shared" si="8"/>
        <v>4.2016806722689077</v>
      </c>
      <c r="S24" s="54">
        <f t="shared" si="8"/>
        <v>0.84033613445378152</v>
      </c>
    </row>
    <row r="25" spans="1:19" ht="18" customHeight="1" x14ac:dyDescent="0.2">
      <c r="A25" s="384" t="s">
        <v>30</v>
      </c>
      <c r="B25" s="132" t="s">
        <v>21</v>
      </c>
      <c r="C25" s="104">
        <v>116</v>
      </c>
      <c r="D25" s="99">
        <v>62</v>
      </c>
      <c r="E25" s="100">
        <v>54</v>
      </c>
      <c r="F25" s="101">
        <v>8</v>
      </c>
      <c r="G25" s="102">
        <v>2</v>
      </c>
      <c r="H25" s="102">
        <v>47</v>
      </c>
      <c r="I25" s="102">
        <v>47</v>
      </c>
      <c r="J25" s="102">
        <v>1</v>
      </c>
      <c r="K25" s="102">
        <v>1</v>
      </c>
      <c r="L25" s="102">
        <v>1</v>
      </c>
      <c r="M25" s="102">
        <v>2</v>
      </c>
      <c r="N25" s="102"/>
      <c r="O25" s="102"/>
      <c r="P25" s="102"/>
      <c r="Q25" s="102">
        <v>1</v>
      </c>
      <c r="R25" s="102">
        <v>5</v>
      </c>
      <c r="S25" s="103">
        <v>1</v>
      </c>
    </row>
    <row r="26" spans="1:19" ht="18" customHeight="1" thickBot="1" x14ac:dyDescent="0.25">
      <c r="A26" s="385"/>
      <c r="B26" s="133" t="s">
        <v>17</v>
      </c>
      <c r="C26" s="52">
        <v>100</v>
      </c>
      <c r="D26" s="53">
        <f t="shared" ref="D26:S26" si="9">IF($C25=0,0%,(D25/$C25*100))</f>
        <v>53.448275862068961</v>
      </c>
      <c r="E26" s="54">
        <f t="shared" si="9"/>
        <v>46.551724137931032</v>
      </c>
      <c r="F26" s="52">
        <f t="shared" si="9"/>
        <v>6.8965517241379306</v>
      </c>
      <c r="G26" s="53">
        <f t="shared" si="9"/>
        <v>1.7241379310344827</v>
      </c>
      <c r="H26" s="53">
        <f t="shared" si="9"/>
        <v>40.517241379310342</v>
      </c>
      <c r="I26" s="53">
        <f t="shared" si="9"/>
        <v>40.517241379310342</v>
      </c>
      <c r="J26" s="53">
        <f t="shared" si="9"/>
        <v>0.86206896551724133</v>
      </c>
      <c r="K26" s="53">
        <f t="shared" si="9"/>
        <v>0.86206896551724133</v>
      </c>
      <c r="L26" s="53">
        <f t="shared" si="9"/>
        <v>0.86206896551724133</v>
      </c>
      <c r="M26" s="53">
        <f t="shared" si="9"/>
        <v>1.7241379310344827</v>
      </c>
      <c r="N26" s="53">
        <f t="shared" si="9"/>
        <v>0</v>
      </c>
      <c r="O26" s="53">
        <f t="shared" si="9"/>
        <v>0</v>
      </c>
      <c r="P26" s="53">
        <f t="shared" si="9"/>
        <v>0</v>
      </c>
      <c r="Q26" s="53">
        <f t="shared" si="9"/>
        <v>0.86206896551724133</v>
      </c>
      <c r="R26" s="53">
        <f t="shared" si="9"/>
        <v>4.3103448275862073</v>
      </c>
      <c r="S26" s="54">
        <f t="shared" si="9"/>
        <v>0.86206896551724133</v>
      </c>
    </row>
    <row r="27" spans="1:19" ht="18" customHeight="1" x14ac:dyDescent="0.2">
      <c r="A27" s="386" t="s">
        <v>158</v>
      </c>
      <c r="B27" s="132" t="s">
        <v>21</v>
      </c>
      <c r="C27" s="104">
        <v>7</v>
      </c>
      <c r="D27" s="99">
        <v>2</v>
      </c>
      <c r="E27" s="100">
        <v>5</v>
      </c>
      <c r="F27" s="101"/>
      <c r="G27" s="102">
        <v>1</v>
      </c>
      <c r="H27" s="102">
        <v>2</v>
      </c>
      <c r="I27" s="102">
        <v>4</v>
      </c>
      <c r="J27" s="102"/>
      <c r="K27" s="102"/>
      <c r="L27" s="102"/>
      <c r="M27" s="102"/>
      <c r="N27" s="102"/>
      <c r="O27" s="102"/>
      <c r="P27" s="102"/>
      <c r="Q27" s="102"/>
      <c r="R27" s="102"/>
      <c r="S27" s="103"/>
    </row>
    <row r="28" spans="1:19" ht="18" customHeight="1" thickBot="1" x14ac:dyDescent="0.25">
      <c r="A28" s="387"/>
      <c r="B28" s="133" t="s">
        <v>17</v>
      </c>
      <c r="C28" s="52">
        <v>100</v>
      </c>
      <c r="D28" s="53">
        <f t="shared" ref="D28:S28" si="10">IF($C27=0,0%,(D27/$C27*100))</f>
        <v>28.571428571428569</v>
      </c>
      <c r="E28" s="54">
        <f t="shared" si="10"/>
        <v>71.428571428571431</v>
      </c>
      <c r="F28" s="52">
        <f t="shared" si="10"/>
        <v>0</v>
      </c>
      <c r="G28" s="53">
        <f t="shared" si="10"/>
        <v>14.285714285714285</v>
      </c>
      <c r="H28" s="53">
        <f t="shared" si="10"/>
        <v>28.571428571428569</v>
      </c>
      <c r="I28" s="53">
        <f t="shared" si="10"/>
        <v>57.142857142857139</v>
      </c>
      <c r="J28" s="53">
        <f t="shared" si="10"/>
        <v>0</v>
      </c>
      <c r="K28" s="53">
        <f t="shared" si="10"/>
        <v>0</v>
      </c>
      <c r="L28" s="53">
        <f t="shared" si="10"/>
        <v>0</v>
      </c>
      <c r="M28" s="53">
        <f t="shared" si="10"/>
        <v>0</v>
      </c>
      <c r="N28" s="53">
        <f t="shared" si="10"/>
        <v>0</v>
      </c>
      <c r="O28" s="53">
        <f t="shared" si="10"/>
        <v>0</v>
      </c>
      <c r="P28" s="53">
        <f t="shared" si="10"/>
        <v>0</v>
      </c>
      <c r="Q28" s="53">
        <f t="shared" si="10"/>
        <v>0</v>
      </c>
      <c r="R28" s="53">
        <f t="shared" si="10"/>
        <v>0</v>
      </c>
      <c r="S28" s="54">
        <f t="shared" si="10"/>
        <v>0</v>
      </c>
    </row>
    <row r="29" spans="1:19" ht="18" customHeight="1" thickBot="1" x14ac:dyDescent="0.25">
      <c r="A29" s="388" t="s">
        <v>157</v>
      </c>
      <c r="B29" s="389"/>
      <c r="C29" s="389"/>
      <c r="D29" s="389"/>
      <c r="E29" s="389"/>
      <c r="F29" s="389"/>
      <c r="G29" s="389"/>
      <c r="H29" s="389"/>
      <c r="I29" s="389"/>
      <c r="J29" s="389"/>
      <c r="K29" s="389"/>
      <c r="L29" s="389"/>
      <c r="M29" s="389"/>
      <c r="N29" s="389"/>
      <c r="O29" s="389"/>
      <c r="P29" s="389"/>
      <c r="Q29" s="389"/>
      <c r="R29" s="389"/>
      <c r="S29" s="390"/>
    </row>
    <row r="30" spans="1:19" ht="13.5" thickBot="1" x14ac:dyDescent="0.25">
      <c r="A30" s="262" t="s">
        <v>28</v>
      </c>
      <c r="B30" s="129" t="s">
        <v>29</v>
      </c>
      <c r="C30" s="39">
        <v>12</v>
      </c>
      <c r="D30" s="19"/>
      <c r="E30" s="46"/>
      <c r="F30" s="19"/>
      <c r="G30" s="20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2"/>
    </row>
    <row r="31" spans="1:19" ht="18" customHeight="1" x14ac:dyDescent="0.2">
      <c r="A31" s="328" t="s">
        <v>41</v>
      </c>
      <c r="B31" s="132" t="s">
        <v>21</v>
      </c>
      <c r="C31" s="104">
        <v>663</v>
      </c>
      <c r="D31" s="99">
        <v>309</v>
      </c>
      <c r="E31" s="100">
        <v>354</v>
      </c>
      <c r="F31" s="101">
        <v>39</v>
      </c>
      <c r="G31" s="102">
        <v>42</v>
      </c>
      <c r="H31" s="102">
        <v>237</v>
      </c>
      <c r="I31" s="102">
        <v>273</v>
      </c>
      <c r="J31" s="102">
        <v>10</v>
      </c>
      <c r="K31" s="102">
        <v>12</v>
      </c>
      <c r="L31" s="102">
        <v>7</v>
      </c>
      <c r="M31" s="102">
        <v>10</v>
      </c>
      <c r="N31" s="102">
        <v>1</v>
      </c>
      <c r="O31" s="102">
        <v>1</v>
      </c>
      <c r="P31" s="102">
        <v>2</v>
      </c>
      <c r="Q31" s="102">
        <v>3</v>
      </c>
      <c r="R31" s="102">
        <v>13</v>
      </c>
      <c r="S31" s="103">
        <v>13</v>
      </c>
    </row>
    <row r="32" spans="1:19" ht="18" customHeight="1" thickBot="1" x14ac:dyDescent="0.25">
      <c r="A32" s="383"/>
      <c r="B32" s="133" t="s">
        <v>17</v>
      </c>
      <c r="C32" s="52">
        <v>100</v>
      </c>
      <c r="D32" s="53">
        <f t="shared" ref="D32:S32" si="11">IF($C31=0,0%,(D31/$C31*100))</f>
        <v>46.606334841628957</v>
      </c>
      <c r="E32" s="54">
        <f t="shared" si="11"/>
        <v>53.393665158371043</v>
      </c>
      <c r="F32" s="52">
        <f t="shared" si="11"/>
        <v>5.8823529411764701</v>
      </c>
      <c r="G32" s="53">
        <f t="shared" si="11"/>
        <v>6.3348416289592757</v>
      </c>
      <c r="H32" s="53">
        <f t="shared" si="11"/>
        <v>35.74660633484163</v>
      </c>
      <c r="I32" s="53">
        <f t="shared" si="11"/>
        <v>41.17647058823529</v>
      </c>
      <c r="J32" s="53">
        <f t="shared" si="11"/>
        <v>1.5082956259426847</v>
      </c>
      <c r="K32" s="53">
        <f t="shared" si="11"/>
        <v>1.809954751131222</v>
      </c>
      <c r="L32" s="53">
        <f t="shared" si="11"/>
        <v>1.0558069381598794</v>
      </c>
      <c r="M32" s="53">
        <f t="shared" si="11"/>
        <v>1.5082956259426847</v>
      </c>
      <c r="N32" s="53">
        <f t="shared" si="11"/>
        <v>0.1508295625942685</v>
      </c>
      <c r="O32" s="53">
        <f t="shared" si="11"/>
        <v>0.1508295625942685</v>
      </c>
      <c r="P32" s="53">
        <f t="shared" si="11"/>
        <v>0.30165912518853699</v>
      </c>
      <c r="Q32" s="53">
        <f t="shared" si="11"/>
        <v>0.45248868778280549</v>
      </c>
      <c r="R32" s="53">
        <f t="shared" si="11"/>
        <v>1.9607843137254901</v>
      </c>
      <c r="S32" s="54">
        <f t="shared" si="11"/>
        <v>1.9607843137254901</v>
      </c>
    </row>
    <row r="33" spans="1:19" ht="18" customHeight="1" x14ac:dyDescent="0.2">
      <c r="A33" s="328" t="s">
        <v>156</v>
      </c>
      <c r="B33" s="132" t="s">
        <v>21</v>
      </c>
      <c r="C33" s="104">
        <v>496</v>
      </c>
      <c r="D33" s="99">
        <v>211</v>
      </c>
      <c r="E33" s="100">
        <v>285</v>
      </c>
      <c r="F33" s="101">
        <v>28</v>
      </c>
      <c r="G33" s="102">
        <v>34</v>
      </c>
      <c r="H33" s="102">
        <v>160</v>
      </c>
      <c r="I33" s="102">
        <v>221</v>
      </c>
      <c r="J33" s="102">
        <v>8</v>
      </c>
      <c r="K33" s="102">
        <v>8</v>
      </c>
      <c r="L33" s="102">
        <v>3</v>
      </c>
      <c r="M33" s="102">
        <v>10</v>
      </c>
      <c r="N33" s="102"/>
      <c r="O33" s="102">
        <v>1</v>
      </c>
      <c r="P33" s="102">
        <v>1</v>
      </c>
      <c r="Q33" s="102">
        <v>2</v>
      </c>
      <c r="R33" s="102">
        <v>11</v>
      </c>
      <c r="S33" s="103">
        <v>9</v>
      </c>
    </row>
    <row r="34" spans="1:19" ht="18" customHeight="1" thickBot="1" x14ac:dyDescent="0.25">
      <c r="A34" s="383"/>
      <c r="B34" s="133" t="s">
        <v>17</v>
      </c>
      <c r="C34" s="52">
        <v>100</v>
      </c>
      <c r="D34" s="53">
        <f t="shared" ref="D34:S34" si="12">IF($C33=0,0%,(D33/$C33*100))</f>
        <v>42.54032258064516</v>
      </c>
      <c r="E34" s="54">
        <f t="shared" si="12"/>
        <v>57.45967741935484</v>
      </c>
      <c r="F34" s="52">
        <f t="shared" si="12"/>
        <v>5.6451612903225801</v>
      </c>
      <c r="G34" s="53">
        <f t="shared" si="12"/>
        <v>6.854838709677419</v>
      </c>
      <c r="H34" s="53">
        <f t="shared" si="12"/>
        <v>32.258064516129032</v>
      </c>
      <c r="I34" s="53">
        <f t="shared" si="12"/>
        <v>44.556451612903224</v>
      </c>
      <c r="J34" s="53">
        <f t="shared" si="12"/>
        <v>1.6129032258064515</v>
      </c>
      <c r="K34" s="53">
        <f t="shared" si="12"/>
        <v>1.6129032258064515</v>
      </c>
      <c r="L34" s="53">
        <f t="shared" si="12"/>
        <v>0.60483870967741937</v>
      </c>
      <c r="M34" s="53">
        <f t="shared" si="12"/>
        <v>2.0161290322580645</v>
      </c>
      <c r="N34" s="53">
        <f t="shared" si="12"/>
        <v>0</v>
      </c>
      <c r="O34" s="53">
        <f t="shared" si="12"/>
        <v>0.20161290322580644</v>
      </c>
      <c r="P34" s="53">
        <f t="shared" si="12"/>
        <v>0.20161290322580644</v>
      </c>
      <c r="Q34" s="53">
        <f t="shared" si="12"/>
        <v>0.40322580645161288</v>
      </c>
      <c r="R34" s="53">
        <f t="shared" si="12"/>
        <v>2.217741935483871</v>
      </c>
      <c r="S34" s="54">
        <f t="shared" si="12"/>
        <v>1.8145161290322582</v>
      </c>
    </row>
    <row r="35" spans="1:19" ht="18" customHeight="1" x14ac:dyDescent="0.2">
      <c r="A35" s="384" t="s">
        <v>30</v>
      </c>
      <c r="B35" s="132" t="s">
        <v>21</v>
      </c>
      <c r="C35" s="104">
        <v>90</v>
      </c>
      <c r="D35" s="99">
        <v>38</v>
      </c>
      <c r="E35" s="100">
        <v>52</v>
      </c>
      <c r="F35" s="101">
        <v>6</v>
      </c>
      <c r="G35" s="102">
        <v>4</v>
      </c>
      <c r="H35" s="102">
        <v>27</v>
      </c>
      <c r="I35" s="102">
        <v>46</v>
      </c>
      <c r="J35" s="102">
        <v>1</v>
      </c>
      <c r="K35" s="102"/>
      <c r="L35" s="102"/>
      <c r="M35" s="102">
        <v>1</v>
      </c>
      <c r="N35" s="102"/>
      <c r="O35" s="102"/>
      <c r="P35" s="102"/>
      <c r="Q35" s="102"/>
      <c r="R35" s="102">
        <v>4</v>
      </c>
      <c r="S35" s="103">
        <v>1</v>
      </c>
    </row>
    <row r="36" spans="1:19" ht="18" customHeight="1" thickBot="1" x14ac:dyDescent="0.25">
      <c r="A36" s="385"/>
      <c r="B36" s="133" t="s">
        <v>17</v>
      </c>
      <c r="C36" s="52">
        <v>100</v>
      </c>
      <c r="D36" s="53">
        <f t="shared" ref="D36:S36" si="13">IF($C35=0,0%,(D35/$C35*100))</f>
        <v>42.222222222222221</v>
      </c>
      <c r="E36" s="54">
        <f t="shared" si="13"/>
        <v>57.777777777777771</v>
      </c>
      <c r="F36" s="52">
        <f t="shared" si="13"/>
        <v>6.666666666666667</v>
      </c>
      <c r="G36" s="53">
        <f t="shared" si="13"/>
        <v>4.4444444444444446</v>
      </c>
      <c r="H36" s="53">
        <f t="shared" si="13"/>
        <v>30</v>
      </c>
      <c r="I36" s="53">
        <f t="shared" si="13"/>
        <v>51.111111111111107</v>
      </c>
      <c r="J36" s="53">
        <f t="shared" si="13"/>
        <v>1.1111111111111112</v>
      </c>
      <c r="K36" s="53">
        <f t="shared" si="13"/>
        <v>0</v>
      </c>
      <c r="L36" s="53">
        <f t="shared" si="13"/>
        <v>0</v>
      </c>
      <c r="M36" s="53">
        <f t="shared" si="13"/>
        <v>1.1111111111111112</v>
      </c>
      <c r="N36" s="53">
        <f t="shared" si="13"/>
        <v>0</v>
      </c>
      <c r="O36" s="53">
        <f t="shared" si="13"/>
        <v>0</v>
      </c>
      <c r="P36" s="53">
        <f t="shared" si="13"/>
        <v>0</v>
      </c>
      <c r="Q36" s="53">
        <f t="shared" si="13"/>
        <v>0</v>
      </c>
      <c r="R36" s="53">
        <f t="shared" si="13"/>
        <v>4.4444444444444446</v>
      </c>
      <c r="S36" s="54">
        <f t="shared" si="13"/>
        <v>1.1111111111111112</v>
      </c>
    </row>
    <row r="37" spans="1:19" ht="18" customHeight="1" thickBot="1" x14ac:dyDescent="0.25">
      <c r="A37" s="327" t="s">
        <v>158</v>
      </c>
      <c r="B37" s="134" t="s">
        <v>29</v>
      </c>
      <c r="C37" s="104">
        <v>6</v>
      </c>
      <c r="D37" s="99">
        <v>4</v>
      </c>
      <c r="E37" s="100">
        <v>2</v>
      </c>
      <c r="F37" s="101">
        <v>1</v>
      </c>
      <c r="G37" s="102"/>
      <c r="H37" s="102">
        <v>3</v>
      </c>
      <c r="I37" s="102">
        <v>2</v>
      </c>
      <c r="J37" s="102"/>
      <c r="K37" s="102"/>
      <c r="L37" s="102"/>
      <c r="M37" s="102"/>
      <c r="N37" s="102"/>
      <c r="O37" s="102"/>
      <c r="P37" s="102"/>
      <c r="Q37" s="102"/>
      <c r="R37" s="102"/>
      <c r="S37" s="103"/>
    </row>
    <row r="38" spans="1:19" ht="18" customHeight="1" thickBot="1" x14ac:dyDescent="0.25">
      <c r="A38" s="329"/>
      <c r="B38" s="135" t="s">
        <v>17</v>
      </c>
      <c r="C38" s="60">
        <v>100</v>
      </c>
      <c r="D38" s="61">
        <f t="shared" ref="D38:S38" si="14">IF($C37=0,0%,(D37/$C37*100))</f>
        <v>66.666666666666657</v>
      </c>
      <c r="E38" s="62">
        <f t="shared" si="14"/>
        <v>33.333333333333329</v>
      </c>
      <c r="F38" s="60">
        <f t="shared" si="14"/>
        <v>16.666666666666664</v>
      </c>
      <c r="G38" s="61">
        <f t="shared" si="14"/>
        <v>0</v>
      </c>
      <c r="H38" s="61">
        <f t="shared" si="14"/>
        <v>50</v>
      </c>
      <c r="I38" s="61">
        <f t="shared" si="14"/>
        <v>33.333333333333329</v>
      </c>
      <c r="J38" s="61">
        <f t="shared" si="14"/>
        <v>0</v>
      </c>
      <c r="K38" s="61">
        <f t="shared" si="14"/>
        <v>0</v>
      </c>
      <c r="L38" s="61">
        <f t="shared" si="14"/>
        <v>0</v>
      </c>
      <c r="M38" s="61">
        <f t="shared" si="14"/>
        <v>0</v>
      </c>
      <c r="N38" s="61">
        <f t="shared" si="14"/>
        <v>0</v>
      </c>
      <c r="O38" s="61">
        <f t="shared" si="14"/>
        <v>0</v>
      </c>
      <c r="P38" s="61">
        <f t="shared" si="14"/>
        <v>0</v>
      </c>
      <c r="Q38" s="61">
        <f t="shared" si="14"/>
        <v>0</v>
      </c>
      <c r="R38" s="61">
        <f t="shared" si="14"/>
        <v>0</v>
      </c>
      <c r="S38" s="62">
        <f t="shared" si="14"/>
        <v>0</v>
      </c>
    </row>
    <row r="39" spans="1:19" ht="13.5" thickTop="1" x14ac:dyDescent="0.2"/>
  </sheetData>
  <mergeCells count="19">
    <mergeCell ref="A29:S29"/>
    <mergeCell ref="A31:A32"/>
    <mergeCell ref="A33:A34"/>
    <mergeCell ref="A35:A36"/>
    <mergeCell ref="A37:A38"/>
    <mergeCell ref="A19:S19"/>
    <mergeCell ref="A21:A22"/>
    <mergeCell ref="A23:A24"/>
    <mergeCell ref="A25:A26"/>
    <mergeCell ref="A27:A28"/>
    <mergeCell ref="A13:A14"/>
    <mergeCell ref="A15:A16"/>
    <mergeCell ref="A17:A18"/>
    <mergeCell ref="A1:S2"/>
    <mergeCell ref="A3:B3"/>
    <mergeCell ref="A4:A5"/>
    <mergeCell ref="A7:A8"/>
    <mergeCell ref="A9:A10"/>
    <mergeCell ref="A11:A12"/>
  </mergeCells>
  <printOptions horizontalCentered="1" verticalCentered="1"/>
  <pageMargins left="0.25" right="0.25" top="0.25" bottom="0.25" header="0" footer="0.5"/>
  <pageSetup scale="70" orientation="landscape" r:id="rId1"/>
  <headerFooter alignWithMargins="0"/>
  <rowBreaks count="1" manualBreakCount="1">
    <brk id="18" max="16383" man="1"/>
  </rowBreaks>
  <ignoredErrors>
    <ignoredError sqref="A4:S38" unlocked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S39"/>
  <sheetViews>
    <sheetView topLeftCell="A10" zoomScaleNormal="100" zoomScaleSheetLayoutView="100" workbookViewId="0">
      <selection activeCell="T7" sqref="T7"/>
    </sheetView>
  </sheetViews>
  <sheetFormatPr defaultColWidth="8.85546875" defaultRowHeight="12.75" x14ac:dyDescent="0.2"/>
  <cols>
    <col min="1" max="1" width="45.7109375" style="3" customWidth="1"/>
    <col min="2" max="2" width="4" style="136" customWidth="1"/>
    <col min="3" max="3" width="8.28515625" style="3" customWidth="1"/>
    <col min="4" max="4" width="7.140625" style="3" customWidth="1"/>
    <col min="5" max="5" width="7.28515625" style="3" customWidth="1"/>
    <col min="6" max="6" width="8" style="3" customWidth="1"/>
    <col min="7" max="7" width="7.5703125" style="3" customWidth="1"/>
    <col min="8" max="8" width="7.28515625" style="3" customWidth="1"/>
    <col min="9" max="9" width="7.42578125" style="3" customWidth="1"/>
    <col min="10" max="10" width="8" style="3" customWidth="1"/>
    <col min="11" max="11" width="8.5703125" style="3" customWidth="1"/>
    <col min="12" max="12" width="7" style="3" customWidth="1"/>
    <col min="13" max="13" width="7.28515625" style="3" customWidth="1"/>
    <col min="14" max="14" width="7.85546875" style="3" customWidth="1"/>
    <col min="15" max="15" width="8.42578125" style="3" customWidth="1"/>
    <col min="16" max="16" width="8" style="3" customWidth="1"/>
    <col min="17" max="17" width="7.85546875" style="3" customWidth="1"/>
    <col min="18" max="18" width="6.7109375" style="3" customWidth="1"/>
    <col min="19" max="19" width="7.28515625" style="3" customWidth="1"/>
  </cols>
  <sheetData>
    <row r="1" spans="1:19" ht="18" customHeight="1" thickTop="1" x14ac:dyDescent="0.2">
      <c r="A1" s="310" t="s">
        <v>203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2"/>
    </row>
    <row r="2" spans="1:19" ht="18" customHeight="1" thickBot="1" x14ac:dyDescent="0.25">
      <c r="A2" s="375"/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  <c r="P2" s="376"/>
      <c r="Q2" s="376"/>
      <c r="R2" s="376"/>
      <c r="S2" s="377"/>
    </row>
    <row r="3" spans="1:19" s="3" customFormat="1" ht="69" customHeight="1" thickTop="1" thickBot="1" x14ac:dyDescent="0.25">
      <c r="A3" s="316" t="s">
        <v>65</v>
      </c>
      <c r="B3" s="317"/>
      <c r="C3" s="38" t="s">
        <v>115</v>
      </c>
      <c r="D3" s="29" t="s">
        <v>1</v>
      </c>
      <c r="E3" s="45" t="s">
        <v>2</v>
      </c>
      <c r="F3" s="30" t="s">
        <v>3</v>
      </c>
      <c r="G3" s="30" t="s">
        <v>4</v>
      </c>
      <c r="H3" s="29" t="s">
        <v>5</v>
      </c>
      <c r="I3" s="30" t="s">
        <v>6</v>
      </c>
      <c r="J3" s="29" t="s">
        <v>7</v>
      </c>
      <c r="K3" s="30" t="s">
        <v>8</v>
      </c>
      <c r="L3" s="29" t="s">
        <v>9</v>
      </c>
      <c r="M3" s="30" t="s">
        <v>10</v>
      </c>
      <c r="N3" s="29" t="s">
        <v>11</v>
      </c>
      <c r="O3" s="29" t="s">
        <v>12</v>
      </c>
      <c r="P3" s="29" t="s">
        <v>13</v>
      </c>
      <c r="Q3" s="29" t="s">
        <v>14</v>
      </c>
      <c r="R3" s="29" t="s">
        <v>15</v>
      </c>
      <c r="S3" s="31" t="s">
        <v>16</v>
      </c>
    </row>
    <row r="4" spans="1:19" ht="18" customHeight="1" thickTop="1" x14ac:dyDescent="0.2">
      <c r="A4" s="378" t="s">
        <v>204</v>
      </c>
      <c r="B4" s="130" t="s">
        <v>21</v>
      </c>
      <c r="C4" s="104">
        <v>205</v>
      </c>
      <c r="D4" s="99">
        <v>173</v>
      </c>
      <c r="E4" s="100">
        <v>32</v>
      </c>
      <c r="F4" s="101">
        <v>16</v>
      </c>
      <c r="G4" s="102">
        <v>4</v>
      </c>
      <c r="H4" s="102">
        <v>142</v>
      </c>
      <c r="I4" s="102">
        <v>22</v>
      </c>
      <c r="J4" s="102">
        <v>7</v>
      </c>
      <c r="K4" s="102">
        <v>1</v>
      </c>
      <c r="L4" s="102">
        <v>2</v>
      </c>
      <c r="M4" s="102">
        <v>4</v>
      </c>
      <c r="N4" s="102">
        <v>1</v>
      </c>
      <c r="O4" s="102"/>
      <c r="P4" s="102">
        <v>3</v>
      </c>
      <c r="Q4" s="102"/>
      <c r="R4" s="102">
        <v>2</v>
      </c>
      <c r="S4" s="103">
        <v>1</v>
      </c>
    </row>
    <row r="5" spans="1:19" ht="18" customHeight="1" thickBot="1" x14ac:dyDescent="0.25">
      <c r="A5" s="379"/>
      <c r="B5" s="131" t="s">
        <v>17</v>
      </c>
      <c r="C5" s="78">
        <v>100</v>
      </c>
      <c r="D5" s="79">
        <f t="shared" ref="D5:S5" si="0">IF($C4=0,0%,(D4/$C4*100))</f>
        <v>84.390243902439025</v>
      </c>
      <c r="E5" s="80">
        <f t="shared" si="0"/>
        <v>15.609756097560975</v>
      </c>
      <c r="F5" s="78">
        <f t="shared" si="0"/>
        <v>7.8048780487804876</v>
      </c>
      <c r="G5" s="79">
        <f t="shared" si="0"/>
        <v>1.9512195121951219</v>
      </c>
      <c r="H5" s="79">
        <f t="shared" si="0"/>
        <v>69.268292682926827</v>
      </c>
      <c r="I5" s="79">
        <f t="shared" si="0"/>
        <v>10.731707317073171</v>
      </c>
      <c r="J5" s="79">
        <f t="shared" si="0"/>
        <v>3.4146341463414638</v>
      </c>
      <c r="K5" s="79">
        <f t="shared" si="0"/>
        <v>0.48780487804878048</v>
      </c>
      <c r="L5" s="79">
        <f t="shared" si="0"/>
        <v>0.97560975609756095</v>
      </c>
      <c r="M5" s="79">
        <f t="shared" si="0"/>
        <v>1.9512195121951219</v>
      </c>
      <c r="N5" s="79">
        <f t="shared" si="0"/>
        <v>0.48780487804878048</v>
      </c>
      <c r="O5" s="79">
        <f t="shared" si="0"/>
        <v>0</v>
      </c>
      <c r="P5" s="79">
        <f t="shared" si="0"/>
        <v>1.4634146341463417</v>
      </c>
      <c r="Q5" s="79">
        <f t="shared" si="0"/>
        <v>0</v>
      </c>
      <c r="R5" s="79">
        <f t="shared" si="0"/>
        <v>0.97560975609756095</v>
      </c>
      <c r="S5" s="80">
        <f t="shared" si="0"/>
        <v>0.48780487804878048</v>
      </c>
    </row>
    <row r="6" spans="1:19" ht="33.6" customHeight="1" thickBot="1" x14ac:dyDescent="0.25">
      <c r="A6" s="93" t="s">
        <v>66</v>
      </c>
      <c r="B6" s="128" t="s">
        <v>17</v>
      </c>
      <c r="C6" s="204">
        <v>100</v>
      </c>
      <c r="D6" s="205">
        <v>74.72488602</v>
      </c>
      <c r="E6" s="206">
        <v>25.27511398</v>
      </c>
      <c r="F6" s="207">
        <v>10.265681499999999</v>
      </c>
      <c r="G6" s="205">
        <v>4.0991982389999997</v>
      </c>
      <c r="H6" s="205">
        <v>53.863386259999999</v>
      </c>
      <c r="I6" s="205">
        <v>16.227794370000002</v>
      </c>
      <c r="J6" s="205">
        <v>7.1293821729999998</v>
      </c>
      <c r="K6" s="205">
        <v>3.7140386730000001</v>
      </c>
      <c r="L6" s="205">
        <v>1.410941676</v>
      </c>
      <c r="M6" s="205">
        <v>0.5423675523</v>
      </c>
      <c r="N6" s="205">
        <v>7.4673793429999996E-2</v>
      </c>
      <c r="O6" s="205">
        <v>1.572079862E-2</v>
      </c>
      <c r="P6" s="205">
        <v>0.35371796890000001</v>
      </c>
      <c r="Q6" s="205">
        <v>0.12183618929999999</v>
      </c>
      <c r="R6" s="205">
        <v>1.627102657</v>
      </c>
      <c r="S6" s="206">
        <v>0.55022795160000004</v>
      </c>
    </row>
    <row r="7" spans="1:19" ht="18" customHeight="1" thickBot="1" x14ac:dyDescent="0.25">
      <c r="A7" s="346" t="s">
        <v>181</v>
      </c>
      <c r="B7" s="132" t="s">
        <v>21</v>
      </c>
      <c r="C7" s="104">
        <v>9</v>
      </c>
      <c r="D7" s="99">
        <v>8</v>
      </c>
      <c r="E7" s="100">
        <v>1</v>
      </c>
      <c r="F7" s="101"/>
      <c r="G7" s="102"/>
      <c r="H7" s="102">
        <v>8</v>
      </c>
      <c r="I7" s="102"/>
      <c r="J7" s="102"/>
      <c r="K7" s="102">
        <v>1</v>
      </c>
      <c r="L7" s="102"/>
      <c r="M7" s="102"/>
      <c r="N7" s="102"/>
      <c r="O7" s="102"/>
      <c r="P7" s="102"/>
      <c r="Q7" s="102"/>
      <c r="R7" s="102"/>
      <c r="S7" s="103"/>
    </row>
    <row r="8" spans="1:19" ht="18" customHeight="1" thickBot="1" x14ac:dyDescent="0.25">
      <c r="A8" s="346"/>
      <c r="B8" s="133" t="s">
        <v>17</v>
      </c>
      <c r="C8" s="52">
        <v>100</v>
      </c>
      <c r="D8" s="53">
        <f t="shared" ref="D8:S8" si="1">IF($C7=0,0%,(D7/$C7*100))</f>
        <v>88.888888888888886</v>
      </c>
      <c r="E8" s="54">
        <f t="shared" si="1"/>
        <v>11.111111111111111</v>
      </c>
      <c r="F8" s="52">
        <f t="shared" si="1"/>
        <v>0</v>
      </c>
      <c r="G8" s="53">
        <f t="shared" si="1"/>
        <v>0</v>
      </c>
      <c r="H8" s="53">
        <f t="shared" si="1"/>
        <v>88.888888888888886</v>
      </c>
      <c r="I8" s="53">
        <f t="shared" si="1"/>
        <v>0</v>
      </c>
      <c r="J8" s="53">
        <f t="shared" si="1"/>
        <v>0</v>
      </c>
      <c r="K8" s="53">
        <f t="shared" si="1"/>
        <v>11.111111111111111</v>
      </c>
      <c r="L8" s="53">
        <f t="shared" si="1"/>
        <v>0</v>
      </c>
      <c r="M8" s="53">
        <f t="shared" si="1"/>
        <v>0</v>
      </c>
      <c r="N8" s="53">
        <f t="shared" si="1"/>
        <v>0</v>
      </c>
      <c r="O8" s="53">
        <f t="shared" si="1"/>
        <v>0</v>
      </c>
      <c r="P8" s="53">
        <f t="shared" si="1"/>
        <v>0</v>
      </c>
      <c r="Q8" s="53">
        <f t="shared" si="1"/>
        <v>0</v>
      </c>
      <c r="R8" s="53">
        <f t="shared" si="1"/>
        <v>0</v>
      </c>
      <c r="S8" s="54">
        <f t="shared" si="1"/>
        <v>0</v>
      </c>
    </row>
    <row r="9" spans="1:19" ht="18" customHeight="1" thickBot="1" x14ac:dyDescent="0.25">
      <c r="A9" s="346" t="s">
        <v>182</v>
      </c>
      <c r="B9" s="132" t="s">
        <v>21</v>
      </c>
      <c r="C9" s="104">
        <v>36</v>
      </c>
      <c r="D9" s="99">
        <v>29</v>
      </c>
      <c r="E9" s="100">
        <v>7</v>
      </c>
      <c r="F9" s="101">
        <v>2</v>
      </c>
      <c r="G9" s="102"/>
      <c r="H9" s="102">
        <v>25</v>
      </c>
      <c r="I9" s="102">
        <v>5</v>
      </c>
      <c r="J9" s="102"/>
      <c r="K9" s="102"/>
      <c r="L9" s="102">
        <v>1</v>
      </c>
      <c r="M9" s="102">
        <v>1</v>
      </c>
      <c r="N9" s="102">
        <v>1</v>
      </c>
      <c r="O9" s="102"/>
      <c r="P9" s="102"/>
      <c r="Q9" s="102"/>
      <c r="R9" s="102"/>
      <c r="S9" s="103">
        <v>1</v>
      </c>
    </row>
    <row r="10" spans="1:19" ht="18" customHeight="1" thickBot="1" x14ac:dyDescent="0.25">
      <c r="A10" s="346"/>
      <c r="B10" s="133" t="s">
        <v>17</v>
      </c>
      <c r="C10" s="52">
        <v>100</v>
      </c>
      <c r="D10" s="53">
        <f t="shared" ref="D10:S10" si="2">IF($C9=0,0%,(D9/$C9*100))</f>
        <v>80.555555555555557</v>
      </c>
      <c r="E10" s="54">
        <f t="shared" si="2"/>
        <v>19.444444444444446</v>
      </c>
      <c r="F10" s="52">
        <f t="shared" si="2"/>
        <v>5.5555555555555554</v>
      </c>
      <c r="G10" s="53">
        <f t="shared" si="2"/>
        <v>0</v>
      </c>
      <c r="H10" s="53">
        <f t="shared" si="2"/>
        <v>69.444444444444443</v>
      </c>
      <c r="I10" s="53">
        <f t="shared" si="2"/>
        <v>13.888888888888889</v>
      </c>
      <c r="J10" s="53">
        <f t="shared" si="2"/>
        <v>0</v>
      </c>
      <c r="K10" s="53">
        <f t="shared" si="2"/>
        <v>0</v>
      </c>
      <c r="L10" s="53">
        <f t="shared" si="2"/>
        <v>2.7777777777777777</v>
      </c>
      <c r="M10" s="53">
        <f t="shared" si="2"/>
        <v>2.7777777777777777</v>
      </c>
      <c r="N10" s="53">
        <f t="shared" si="2"/>
        <v>2.7777777777777777</v>
      </c>
      <c r="O10" s="53">
        <f t="shared" si="2"/>
        <v>0</v>
      </c>
      <c r="P10" s="53">
        <f t="shared" si="2"/>
        <v>0</v>
      </c>
      <c r="Q10" s="53">
        <f t="shared" si="2"/>
        <v>0</v>
      </c>
      <c r="R10" s="53">
        <f t="shared" si="2"/>
        <v>0</v>
      </c>
      <c r="S10" s="54">
        <f t="shared" si="2"/>
        <v>2.7777777777777777</v>
      </c>
    </row>
    <row r="11" spans="1:19" ht="18" customHeight="1" thickBot="1" x14ac:dyDescent="0.25">
      <c r="A11" s="346" t="s">
        <v>183</v>
      </c>
      <c r="B11" s="132" t="s">
        <v>21</v>
      </c>
      <c r="C11" s="104">
        <v>119</v>
      </c>
      <c r="D11" s="99">
        <v>102</v>
      </c>
      <c r="E11" s="100">
        <v>17</v>
      </c>
      <c r="F11" s="101">
        <v>9</v>
      </c>
      <c r="G11" s="102">
        <v>2</v>
      </c>
      <c r="H11" s="102">
        <v>86</v>
      </c>
      <c r="I11" s="102">
        <v>13</v>
      </c>
      <c r="J11" s="102">
        <v>5</v>
      </c>
      <c r="K11" s="102"/>
      <c r="L11" s="102">
        <v>1</v>
      </c>
      <c r="M11" s="102">
        <v>2</v>
      </c>
      <c r="N11" s="102"/>
      <c r="O11" s="102"/>
      <c r="P11" s="102">
        <v>1</v>
      </c>
      <c r="Q11" s="102"/>
      <c r="R11" s="102"/>
      <c r="S11" s="103"/>
    </row>
    <row r="12" spans="1:19" ht="18" customHeight="1" thickBot="1" x14ac:dyDescent="0.25">
      <c r="A12" s="346"/>
      <c r="B12" s="133" t="s">
        <v>17</v>
      </c>
      <c r="C12" s="52">
        <v>100</v>
      </c>
      <c r="D12" s="53">
        <f t="shared" ref="D12:S12" si="3">IF($C11=0,0%,(D11/$C11*100))</f>
        <v>85.714285714285708</v>
      </c>
      <c r="E12" s="54">
        <f t="shared" si="3"/>
        <v>14.285714285714285</v>
      </c>
      <c r="F12" s="52">
        <f t="shared" si="3"/>
        <v>7.5630252100840334</v>
      </c>
      <c r="G12" s="53">
        <f t="shared" si="3"/>
        <v>1.680672268907563</v>
      </c>
      <c r="H12" s="53">
        <f t="shared" si="3"/>
        <v>72.268907563025209</v>
      </c>
      <c r="I12" s="53">
        <f t="shared" si="3"/>
        <v>10.92436974789916</v>
      </c>
      <c r="J12" s="53">
        <f t="shared" si="3"/>
        <v>4.2016806722689077</v>
      </c>
      <c r="K12" s="53">
        <f t="shared" si="3"/>
        <v>0</v>
      </c>
      <c r="L12" s="53">
        <f t="shared" si="3"/>
        <v>0.84033613445378152</v>
      </c>
      <c r="M12" s="53">
        <f t="shared" si="3"/>
        <v>1.680672268907563</v>
      </c>
      <c r="N12" s="53">
        <f t="shared" si="3"/>
        <v>0</v>
      </c>
      <c r="O12" s="53">
        <f t="shared" si="3"/>
        <v>0</v>
      </c>
      <c r="P12" s="53">
        <f t="shared" si="3"/>
        <v>0.84033613445378152</v>
      </c>
      <c r="Q12" s="53">
        <f t="shared" si="3"/>
        <v>0</v>
      </c>
      <c r="R12" s="53">
        <f t="shared" si="3"/>
        <v>0</v>
      </c>
      <c r="S12" s="54">
        <f t="shared" si="3"/>
        <v>0</v>
      </c>
    </row>
    <row r="13" spans="1:19" ht="18" customHeight="1" thickBot="1" x14ac:dyDescent="0.25">
      <c r="A13" s="346" t="s">
        <v>184</v>
      </c>
      <c r="B13" s="132" t="s">
        <v>21</v>
      </c>
      <c r="C13" s="104">
        <v>17</v>
      </c>
      <c r="D13" s="99">
        <v>14</v>
      </c>
      <c r="E13" s="100">
        <v>3</v>
      </c>
      <c r="F13" s="101">
        <v>2</v>
      </c>
      <c r="G13" s="102">
        <v>1</v>
      </c>
      <c r="H13" s="102">
        <v>9</v>
      </c>
      <c r="I13" s="102">
        <v>1</v>
      </c>
      <c r="J13" s="102">
        <v>2</v>
      </c>
      <c r="K13" s="102"/>
      <c r="L13" s="102"/>
      <c r="M13" s="102">
        <v>1</v>
      </c>
      <c r="N13" s="102"/>
      <c r="O13" s="102"/>
      <c r="P13" s="102">
        <v>1</v>
      </c>
      <c r="Q13" s="102"/>
      <c r="R13" s="102"/>
      <c r="S13" s="103"/>
    </row>
    <row r="14" spans="1:19" ht="18" customHeight="1" thickBot="1" x14ac:dyDescent="0.25">
      <c r="A14" s="346"/>
      <c r="B14" s="133" t="s">
        <v>17</v>
      </c>
      <c r="C14" s="52">
        <v>100</v>
      </c>
      <c r="D14" s="53">
        <f t="shared" ref="D14:S14" si="4">IF($C13=0,0%,(D13/$C13*100))</f>
        <v>82.35294117647058</v>
      </c>
      <c r="E14" s="54">
        <f t="shared" si="4"/>
        <v>17.647058823529413</v>
      </c>
      <c r="F14" s="52">
        <f t="shared" si="4"/>
        <v>11.76470588235294</v>
      </c>
      <c r="G14" s="53">
        <f t="shared" si="4"/>
        <v>5.8823529411764701</v>
      </c>
      <c r="H14" s="53">
        <f t="shared" si="4"/>
        <v>52.941176470588239</v>
      </c>
      <c r="I14" s="53">
        <f t="shared" si="4"/>
        <v>5.8823529411764701</v>
      </c>
      <c r="J14" s="53">
        <f t="shared" si="4"/>
        <v>11.76470588235294</v>
      </c>
      <c r="K14" s="53">
        <f t="shared" si="4"/>
        <v>0</v>
      </c>
      <c r="L14" s="53">
        <f t="shared" si="4"/>
        <v>0</v>
      </c>
      <c r="M14" s="53">
        <f t="shared" si="4"/>
        <v>5.8823529411764701</v>
      </c>
      <c r="N14" s="53">
        <f t="shared" si="4"/>
        <v>0</v>
      </c>
      <c r="O14" s="53">
        <f t="shared" si="4"/>
        <v>0</v>
      </c>
      <c r="P14" s="53">
        <f t="shared" si="4"/>
        <v>5.8823529411764701</v>
      </c>
      <c r="Q14" s="53">
        <f t="shared" si="4"/>
        <v>0</v>
      </c>
      <c r="R14" s="53">
        <f t="shared" si="4"/>
        <v>0</v>
      </c>
      <c r="S14" s="54">
        <f t="shared" si="4"/>
        <v>0</v>
      </c>
    </row>
    <row r="15" spans="1:19" ht="18" customHeight="1" thickBot="1" x14ac:dyDescent="0.25">
      <c r="A15" s="346" t="s">
        <v>185</v>
      </c>
      <c r="B15" s="132" t="s">
        <v>21</v>
      </c>
      <c r="C15" s="104">
        <v>17</v>
      </c>
      <c r="D15" s="99">
        <v>15</v>
      </c>
      <c r="E15" s="100">
        <v>2</v>
      </c>
      <c r="F15" s="101">
        <v>3</v>
      </c>
      <c r="G15" s="102">
        <v>1</v>
      </c>
      <c r="H15" s="102">
        <v>11</v>
      </c>
      <c r="I15" s="102">
        <v>1</v>
      </c>
      <c r="J15" s="102"/>
      <c r="K15" s="102"/>
      <c r="L15" s="102"/>
      <c r="M15" s="102"/>
      <c r="N15" s="102"/>
      <c r="O15" s="102"/>
      <c r="P15" s="102"/>
      <c r="Q15" s="102"/>
      <c r="R15" s="102">
        <v>1</v>
      </c>
      <c r="S15" s="103"/>
    </row>
    <row r="16" spans="1:19" ht="18" customHeight="1" thickBot="1" x14ac:dyDescent="0.25">
      <c r="A16" s="346"/>
      <c r="B16" s="133" t="s">
        <v>17</v>
      </c>
      <c r="C16" s="52">
        <v>100</v>
      </c>
      <c r="D16" s="53">
        <f t="shared" ref="D16:S16" si="5">IF($C15=0,0%,(D15/$C15*100))</f>
        <v>88.235294117647058</v>
      </c>
      <c r="E16" s="54">
        <f t="shared" si="5"/>
        <v>11.76470588235294</v>
      </c>
      <c r="F16" s="52">
        <f t="shared" si="5"/>
        <v>17.647058823529413</v>
      </c>
      <c r="G16" s="53">
        <f t="shared" si="5"/>
        <v>5.8823529411764701</v>
      </c>
      <c r="H16" s="53">
        <f t="shared" si="5"/>
        <v>64.705882352941174</v>
      </c>
      <c r="I16" s="53">
        <f t="shared" si="5"/>
        <v>5.8823529411764701</v>
      </c>
      <c r="J16" s="53">
        <f t="shared" si="5"/>
        <v>0</v>
      </c>
      <c r="K16" s="53">
        <f t="shared" si="5"/>
        <v>0</v>
      </c>
      <c r="L16" s="53">
        <f t="shared" si="5"/>
        <v>0</v>
      </c>
      <c r="M16" s="53">
        <f t="shared" si="5"/>
        <v>0</v>
      </c>
      <c r="N16" s="53">
        <f t="shared" si="5"/>
        <v>0</v>
      </c>
      <c r="O16" s="53">
        <f t="shared" si="5"/>
        <v>0</v>
      </c>
      <c r="P16" s="53">
        <f t="shared" si="5"/>
        <v>0</v>
      </c>
      <c r="Q16" s="53">
        <f t="shared" si="5"/>
        <v>0</v>
      </c>
      <c r="R16" s="53">
        <f t="shared" si="5"/>
        <v>5.8823529411764701</v>
      </c>
      <c r="S16" s="54">
        <f t="shared" si="5"/>
        <v>0</v>
      </c>
    </row>
    <row r="17" spans="1:19" ht="18" customHeight="1" thickBot="1" x14ac:dyDescent="0.25">
      <c r="A17" s="346" t="s">
        <v>205</v>
      </c>
      <c r="B17" s="132" t="s">
        <v>21</v>
      </c>
      <c r="C17" s="104">
        <v>7</v>
      </c>
      <c r="D17" s="99">
        <v>5</v>
      </c>
      <c r="E17" s="100">
        <v>2</v>
      </c>
      <c r="F17" s="101"/>
      <c r="G17" s="102"/>
      <c r="H17" s="102">
        <v>3</v>
      </c>
      <c r="I17" s="102">
        <v>2</v>
      </c>
      <c r="J17" s="102"/>
      <c r="K17" s="102"/>
      <c r="L17" s="102"/>
      <c r="M17" s="102"/>
      <c r="N17" s="102"/>
      <c r="O17" s="102"/>
      <c r="P17" s="102">
        <v>1</v>
      </c>
      <c r="Q17" s="102"/>
      <c r="R17" s="102">
        <v>1</v>
      </c>
      <c r="S17" s="103"/>
    </row>
    <row r="18" spans="1:19" ht="18" customHeight="1" thickBot="1" x14ac:dyDescent="0.25">
      <c r="A18" s="346"/>
      <c r="B18" s="133" t="s">
        <v>17</v>
      </c>
      <c r="C18" s="52">
        <v>100</v>
      </c>
      <c r="D18" s="53">
        <f t="shared" ref="D18:S18" si="6">IF($C17=0,0%,(D17/$C17*100))</f>
        <v>71.428571428571431</v>
      </c>
      <c r="E18" s="54">
        <f t="shared" si="6"/>
        <v>28.571428571428569</v>
      </c>
      <c r="F18" s="52">
        <f t="shared" si="6"/>
        <v>0</v>
      </c>
      <c r="G18" s="53">
        <f t="shared" si="6"/>
        <v>0</v>
      </c>
      <c r="H18" s="53">
        <f t="shared" si="6"/>
        <v>42.857142857142854</v>
      </c>
      <c r="I18" s="53">
        <f t="shared" si="6"/>
        <v>28.571428571428569</v>
      </c>
      <c r="J18" s="53">
        <f t="shared" si="6"/>
        <v>0</v>
      </c>
      <c r="K18" s="53">
        <f t="shared" si="6"/>
        <v>0</v>
      </c>
      <c r="L18" s="53">
        <f t="shared" si="6"/>
        <v>0</v>
      </c>
      <c r="M18" s="53">
        <f t="shared" si="6"/>
        <v>0</v>
      </c>
      <c r="N18" s="53">
        <f t="shared" si="6"/>
        <v>0</v>
      </c>
      <c r="O18" s="53">
        <f t="shared" si="6"/>
        <v>0</v>
      </c>
      <c r="P18" s="53">
        <f t="shared" si="6"/>
        <v>14.285714285714285</v>
      </c>
      <c r="Q18" s="53">
        <f t="shared" si="6"/>
        <v>0</v>
      </c>
      <c r="R18" s="53">
        <f t="shared" si="6"/>
        <v>14.285714285714285</v>
      </c>
      <c r="S18" s="54">
        <f t="shared" si="6"/>
        <v>0</v>
      </c>
    </row>
    <row r="19" spans="1:19" ht="18" customHeight="1" thickBot="1" x14ac:dyDescent="0.25">
      <c r="A19" s="380" t="s">
        <v>155</v>
      </c>
      <c r="B19" s="381"/>
      <c r="C19" s="381"/>
      <c r="D19" s="381"/>
      <c r="E19" s="381"/>
      <c r="F19" s="381"/>
      <c r="G19" s="381"/>
      <c r="H19" s="381"/>
      <c r="I19" s="381"/>
      <c r="J19" s="381"/>
      <c r="K19" s="381"/>
      <c r="L19" s="381"/>
      <c r="M19" s="381"/>
      <c r="N19" s="381"/>
      <c r="O19" s="381"/>
      <c r="P19" s="381"/>
      <c r="Q19" s="381"/>
      <c r="R19" s="381"/>
      <c r="S19" s="382"/>
    </row>
    <row r="20" spans="1:19" ht="18" customHeight="1" thickBot="1" x14ac:dyDescent="0.25">
      <c r="A20" s="263" t="s">
        <v>28</v>
      </c>
      <c r="B20" s="129" t="s">
        <v>29</v>
      </c>
      <c r="C20" s="92">
        <v>8</v>
      </c>
      <c r="D20" s="19"/>
      <c r="E20" s="46"/>
      <c r="F20" s="19"/>
      <c r="G20" s="20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2"/>
    </row>
    <row r="21" spans="1:19" ht="18" customHeight="1" x14ac:dyDescent="0.2">
      <c r="A21" s="328" t="s">
        <v>41</v>
      </c>
      <c r="B21" s="132" t="s">
        <v>21</v>
      </c>
      <c r="C21" s="104">
        <v>412</v>
      </c>
      <c r="D21" s="99">
        <v>369</v>
      </c>
      <c r="E21" s="100">
        <v>43</v>
      </c>
      <c r="F21" s="101">
        <v>75</v>
      </c>
      <c r="G21" s="102">
        <v>8</v>
      </c>
      <c r="H21" s="102">
        <v>237</v>
      </c>
      <c r="I21" s="102">
        <v>28</v>
      </c>
      <c r="J21" s="102">
        <v>27</v>
      </c>
      <c r="K21" s="102">
        <v>3</v>
      </c>
      <c r="L21" s="102">
        <v>8</v>
      </c>
      <c r="M21" s="102">
        <v>1</v>
      </c>
      <c r="N21" s="102">
        <v>2</v>
      </c>
      <c r="O21" s="102">
        <v>1</v>
      </c>
      <c r="P21" s="102">
        <v>6</v>
      </c>
      <c r="Q21" s="102">
        <v>1</v>
      </c>
      <c r="R21" s="102">
        <v>14</v>
      </c>
      <c r="S21" s="103">
        <v>1</v>
      </c>
    </row>
    <row r="22" spans="1:19" ht="18" customHeight="1" thickBot="1" x14ac:dyDescent="0.25">
      <c r="A22" s="383"/>
      <c r="B22" s="133" t="s">
        <v>17</v>
      </c>
      <c r="C22" s="52">
        <v>100</v>
      </c>
      <c r="D22" s="53">
        <f t="shared" ref="D22:S22" si="7">IF($C21=0,0%,(D21/$C21*100))</f>
        <v>89.563106796116514</v>
      </c>
      <c r="E22" s="54">
        <f t="shared" si="7"/>
        <v>10.436893203883495</v>
      </c>
      <c r="F22" s="52">
        <f t="shared" si="7"/>
        <v>18.203883495145632</v>
      </c>
      <c r="G22" s="53">
        <f t="shared" si="7"/>
        <v>1.9417475728155338</v>
      </c>
      <c r="H22" s="53">
        <f t="shared" si="7"/>
        <v>57.524271844660191</v>
      </c>
      <c r="I22" s="53">
        <f t="shared" si="7"/>
        <v>6.7961165048543686</v>
      </c>
      <c r="J22" s="53">
        <f t="shared" si="7"/>
        <v>6.5533980582524274</v>
      </c>
      <c r="K22" s="53">
        <f t="shared" si="7"/>
        <v>0.72815533980582525</v>
      </c>
      <c r="L22" s="53">
        <f t="shared" si="7"/>
        <v>1.9417475728155338</v>
      </c>
      <c r="M22" s="53">
        <f t="shared" si="7"/>
        <v>0.24271844660194172</v>
      </c>
      <c r="N22" s="53">
        <f t="shared" si="7"/>
        <v>0.48543689320388345</v>
      </c>
      <c r="O22" s="53">
        <f t="shared" si="7"/>
        <v>0.24271844660194172</v>
      </c>
      <c r="P22" s="53">
        <f t="shared" si="7"/>
        <v>1.4563106796116505</v>
      </c>
      <c r="Q22" s="53">
        <f t="shared" si="7"/>
        <v>0.24271844660194172</v>
      </c>
      <c r="R22" s="53">
        <f t="shared" si="7"/>
        <v>3.3980582524271843</v>
      </c>
      <c r="S22" s="54">
        <f t="shared" si="7"/>
        <v>0.24271844660194172</v>
      </c>
    </row>
    <row r="23" spans="1:19" ht="18" customHeight="1" x14ac:dyDescent="0.2">
      <c r="A23" s="328" t="s">
        <v>156</v>
      </c>
      <c r="B23" s="132" t="s">
        <v>21</v>
      </c>
      <c r="C23" s="104">
        <v>149</v>
      </c>
      <c r="D23" s="99">
        <v>137</v>
      </c>
      <c r="E23" s="100">
        <v>12</v>
      </c>
      <c r="F23" s="101">
        <v>33</v>
      </c>
      <c r="G23" s="102">
        <v>1</v>
      </c>
      <c r="H23" s="102">
        <v>86</v>
      </c>
      <c r="I23" s="102">
        <v>9</v>
      </c>
      <c r="J23" s="102">
        <v>9</v>
      </c>
      <c r="K23" s="102">
        <v>1</v>
      </c>
      <c r="L23" s="102">
        <v>3</v>
      </c>
      <c r="M23" s="102"/>
      <c r="N23" s="102">
        <v>1</v>
      </c>
      <c r="O23" s="102"/>
      <c r="P23" s="102">
        <v>2</v>
      </c>
      <c r="Q23" s="102">
        <v>1</v>
      </c>
      <c r="R23" s="102">
        <v>3</v>
      </c>
      <c r="S23" s="103"/>
    </row>
    <row r="24" spans="1:19" ht="18" customHeight="1" thickBot="1" x14ac:dyDescent="0.25">
      <c r="A24" s="383"/>
      <c r="B24" s="133" t="s">
        <v>17</v>
      </c>
      <c r="C24" s="52">
        <v>100</v>
      </c>
      <c r="D24" s="53">
        <f t="shared" ref="D24:S24" si="8">IF($C23=0,0%,(D23/$C23*100))</f>
        <v>91.946308724832221</v>
      </c>
      <c r="E24" s="54">
        <f t="shared" si="8"/>
        <v>8.0536912751677843</v>
      </c>
      <c r="F24" s="52">
        <f t="shared" si="8"/>
        <v>22.14765100671141</v>
      </c>
      <c r="G24" s="53">
        <f t="shared" si="8"/>
        <v>0.67114093959731547</v>
      </c>
      <c r="H24" s="53">
        <f t="shared" si="8"/>
        <v>57.718120805369132</v>
      </c>
      <c r="I24" s="53">
        <f t="shared" si="8"/>
        <v>6.0402684563758395</v>
      </c>
      <c r="J24" s="53">
        <f t="shared" si="8"/>
        <v>6.0402684563758395</v>
      </c>
      <c r="K24" s="53">
        <f t="shared" si="8"/>
        <v>0.67114093959731547</v>
      </c>
      <c r="L24" s="53">
        <f t="shared" si="8"/>
        <v>2.0134228187919461</v>
      </c>
      <c r="M24" s="53">
        <f t="shared" si="8"/>
        <v>0</v>
      </c>
      <c r="N24" s="53">
        <f t="shared" si="8"/>
        <v>0.67114093959731547</v>
      </c>
      <c r="O24" s="53">
        <f t="shared" si="8"/>
        <v>0</v>
      </c>
      <c r="P24" s="53">
        <f t="shared" si="8"/>
        <v>1.3422818791946309</v>
      </c>
      <c r="Q24" s="53">
        <f t="shared" si="8"/>
        <v>0.67114093959731547</v>
      </c>
      <c r="R24" s="53">
        <f t="shared" si="8"/>
        <v>2.0134228187919461</v>
      </c>
      <c r="S24" s="54">
        <f t="shared" si="8"/>
        <v>0</v>
      </c>
    </row>
    <row r="25" spans="1:19" ht="18" customHeight="1" x14ac:dyDescent="0.2">
      <c r="A25" s="384" t="s">
        <v>30</v>
      </c>
      <c r="B25" s="132" t="s">
        <v>21</v>
      </c>
      <c r="C25" s="104">
        <v>121</v>
      </c>
      <c r="D25" s="99">
        <v>111</v>
      </c>
      <c r="E25" s="100">
        <v>10</v>
      </c>
      <c r="F25" s="101">
        <v>23</v>
      </c>
      <c r="G25" s="102"/>
      <c r="H25" s="102">
        <v>75</v>
      </c>
      <c r="I25" s="102">
        <v>8</v>
      </c>
      <c r="J25" s="102">
        <v>6</v>
      </c>
      <c r="K25" s="102">
        <v>1</v>
      </c>
      <c r="L25" s="102">
        <v>1</v>
      </c>
      <c r="M25" s="102"/>
      <c r="N25" s="102">
        <v>1</v>
      </c>
      <c r="O25" s="102"/>
      <c r="P25" s="102">
        <v>2</v>
      </c>
      <c r="Q25" s="102">
        <v>1</v>
      </c>
      <c r="R25" s="102">
        <v>3</v>
      </c>
      <c r="S25" s="103"/>
    </row>
    <row r="26" spans="1:19" ht="18" customHeight="1" thickBot="1" x14ac:dyDescent="0.25">
      <c r="A26" s="385"/>
      <c r="B26" s="133" t="s">
        <v>17</v>
      </c>
      <c r="C26" s="52">
        <v>100</v>
      </c>
      <c r="D26" s="53">
        <f t="shared" ref="D26:S26" si="9">IF($C25=0,0%,(D25/$C25*100))</f>
        <v>91.735537190082653</v>
      </c>
      <c r="E26" s="54">
        <f t="shared" si="9"/>
        <v>8.2644628099173563</v>
      </c>
      <c r="F26" s="52">
        <f t="shared" si="9"/>
        <v>19.008264462809919</v>
      </c>
      <c r="G26" s="53">
        <f t="shared" si="9"/>
        <v>0</v>
      </c>
      <c r="H26" s="53">
        <f t="shared" si="9"/>
        <v>61.983471074380169</v>
      </c>
      <c r="I26" s="53">
        <f t="shared" si="9"/>
        <v>6.6115702479338845</v>
      </c>
      <c r="J26" s="53">
        <f t="shared" si="9"/>
        <v>4.9586776859504136</v>
      </c>
      <c r="K26" s="53">
        <f t="shared" si="9"/>
        <v>0.82644628099173556</v>
      </c>
      <c r="L26" s="53">
        <f t="shared" si="9"/>
        <v>0.82644628099173556</v>
      </c>
      <c r="M26" s="53">
        <f t="shared" si="9"/>
        <v>0</v>
      </c>
      <c r="N26" s="53">
        <f t="shared" si="9"/>
        <v>0.82644628099173556</v>
      </c>
      <c r="O26" s="53">
        <f t="shared" si="9"/>
        <v>0</v>
      </c>
      <c r="P26" s="53">
        <f t="shared" si="9"/>
        <v>1.6528925619834711</v>
      </c>
      <c r="Q26" s="53">
        <f t="shared" si="9"/>
        <v>0.82644628099173556</v>
      </c>
      <c r="R26" s="53">
        <f t="shared" si="9"/>
        <v>2.4793388429752068</v>
      </c>
      <c r="S26" s="54">
        <f t="shared" si="9"/>
        <v>0</v>
      </c>
    </row>
    <row r="27" spans="1:19" ht="18" customHeight="1" x14ac:dyDescent="0.2">
      <c r="A27" s="386" t="s">
        <v>158</v>
      </c>
      <c r="B27" s="132" t="s">
        <v>21</v>
      </c>
      <c r="C27" s="104">
        <v>23</v>
      </c>
      <c r="D27" s="99">
        <v>19</v>
      </c>
      <c r="E27" s="100">
        <v>4</v>
      </c>
      <c r="F27" s="101">
        <v>3</v>
      </c>
      <c r="G27" s="102"/>
      <c r="H27" s="102">
        <v>13</v>
      </c>
      <c r="I27" s="102">
        <v>4</v>
      </c>
      <c r="J27" s="102">
        <v>1</v>
      </c>
      <c r="K27" s="102"/>
      <c r="L27" s="102"/>
      <c r="M27" s="102"/>
      <c r="N27" s="102"/>
      <c r="O27" s="102"/>
      <c r="P27" s="102">
        <v>1</v>
      </c>
      <c r="Q27" s="102"/>
      <c r="R27" s="102">
        <v>1</v>
      </c>
      <c r="S27" s="103"/>
    </row>
    <row r="28" spans="1:19" ht="18" customHeight="1" thickBot="1" x14ac:dyDescent="0.25">
      <c r="A28" s="387"/>
      <c r="B28" s="133" t="s">
        <v>17</v>
      </c>
      <c r="C28" s="52">
        <v>100</v>
      </c>
      <c r="D28" s="53">
        <f t="shared" ref="D28:S28" si="10">IF($C27=0,0%,(D27/$C27*100))</f>
        <v>82.608695652173907</v>
      </c>
      <c r="E28" s="54">
        <f t="shared" si="10"/>
        <v>17.391304347826086</v>
      </c>
      <c r="F28" s="52">
        <f t="shared" si="10"/>
        <v>13.043478260869565</v>
      </c>
      <c r="G28" s="53">
        <f t="shared" si="10"/>
        <v>0</v>
      </c>
      <c r="H28" s="53">
        <f t="shared" si="10"/>
        <v>56.521739130434781</v>
      </c>
      <c r="I28" s="53">
        <f t="shared" si="10"/>
        <v>17.391304347826086</v>
      </c>
      <c r="J28" s="53">
        <f t="shared" si="10"/>
        <v>4.3478260869565215</v>
      </c>
      <c r="K28" s="53">
        <f t="shared" si="10"/>
        <v>0</v>
      </c>
      <c r="L28" s="53">
        <f t="shared" si="10"/>
        <v>0</v>
      </c>
      <c r="M28" s="53">
        <f t="shared" si="10"/>
        <v>0</v>
      </c>
      <c r="N28" s="53">
        <f t="shared" si="10"/>
        <v>0</v>
      </c>
      <c r="O28" s="53">
        <f t="shared" si="10"/>
        <v>0</v>
      </c>
      <c r="P28" s="53">
        <f t="shared" si="10"/>
        <v>4.3478260869565215</v>
      </c>
      <c r="Q28" s="53">
        <f t="shared" si="10"/>
        <v>0</v>
      </c>
      <c r="R28" s="53">
        <f t="shared" si="10"/>
        <v>4.3478260869565215</v>
      </c>
      <c r="S28" s="54">
        <f t="shared" si="10"/>
        <v>0</v>
      </c>
    </row>
    <row r="29" spans="1:19" ht="18" customHeight="1" thickBot="1" x14ac:dyDescent="0.25">
      <c r="A29" s="388" t="s">
        <v>157</v>
      </c>
      <c r="B29" s="389"/>
      <c r="C29" s="389"/>
      <c r="D29" s="389"/>
      <c r="E29" s="389"/>
      <c r="F29" s="389"/>
      <c r="G29" s="389"/>
      <c r="H29" s="389"/>
      <c r="I29" s="389"/>
      <c r="J29" s="389"/>
      <c r="K29" s="389"/>
      <c r="L29" s="389"/>
      <c r="M29" s="389"/>
      <c r="N29" s="389"/>
      <c r="O29" s="389"/>
      <c r="P29" s="389"/>
      <c r="Q29" s="389"/>
      <c r="R29" s="389"/>
      <c r="S29" s="390"/>
    </row>
    <row r="30" spans="1:19" ht="13.5" thickBot="1" x14ac:dyDescent="0.25">
      <c r="A30" s="262" t="s">
        <v>28</v>
      </c>
      <c r="B30" s="129" t="s">
        <v>29</v>
      </c>
      <c r="C30" s="39">
        <v>0</v>
      </c>
      <c r="D30" s="19"/>
      <c r="E30" s="46"/>
      <c r="F30" s="19"/>
      <c r="G30" s="20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2"/>
    </row>
    <row r="31" spans="1:19" ht="18" customHeight="1" x14ac:dyDescent="0.2">
      <c r="A31" s="328" t="s">
        <v>41</v>
      </c>
      <c r="B31" s="132" t="s">
        <v>21</v>
      </c>
      <c r="C31" s="104"/>
      <c r="D31" s="99"/>
      <c r="E31" s="100"/>
      <c r="F31" s="101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3"/>
    </row>
    <row r="32" spans="1:19" ht="18" customHeight="1" thickBot="1" x14ac:dyDescent="0.25">
      <c r="A32" s="383"/>
      <c r="B32" s="133" t="s">
        <v>17</v>
      </c>
      <c r="C32" s="52">
        <v>100</v>
      </c>
      <c r="D32" s="53">
        <f t="shared" ref="D32:S32" si="11">IF($C31=0,0%,(D31/$C31*100))</f>
        <v>0</v>
      </c>
      <c r="E32" s="54">
        <f t="shared" si="11"/>
        <v>0</v>
      </c>
      <c r="F32" s="52">
        <f t="shared" si="11"/>
        <v>0</v>
      </c>
      <c r="G32" s="53">
        <f t="shared" si="11"/>
        <v>0</v>
      </c>
      <c r="H32" s="53">
        <f t="shared" si="11"/>
        <v>0</v>
      </c>
      <c r="I32" s="53">
        <f t="shared" si="11"/>
        <v>0</v>
      </c>
      <c r="J32" s="53">
        <f t="shared" si="11"/>
        <v>0</v>
      </c>
      <c r="K32" s="53">
        <f t="shared" si="11"/>
        <v>0</v>
      </c>
      <c r="L32" s="53">
        <f t="shared" si="11"/>
        <v>0</v>
      </c>
      <c r="M32" s="53">
        <f t="shared" si="11"/>
        <v>0</v>
      </c>
      <c r="N32" s="53">
        <f t="shared" si="11"/>
        <v>0</v>
      </c>
      <c r="O32" s="53">
        <f t="shared" si="11"/>
        <v>0</v>
      </c>
      <c r="P32" s="53">
        <f t="shared" si="11"/>
        <v>0</v>
      </c>
      <c r="Q32" s="53">
        <f t="shared" si="11"/>
        <v>0</v>
      </c>
      <c r="R32" s="53">
        <f t="shared" si="11"/>
        <v>0</v>
      </c>
      <c r="S32" s="54">
        <f t="shared" si="11"/>
        <v>0</v>
      </c>
    </row>
    <row r="33" spans="1:19" ht="18" customHeight="1" x14ac:dyDescent="0.2">
      <c r="A33" s="328" t="s">
        <v>156</v>
      </c>
      <c r="B33" s="132" t="s">
        <v>21</v>
      </c>
      <c r="C33" s="104"/>
      <c r="D33" s="99"/>
      <c r="E33" s="100"/>
      <c r="F33" s="101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3"/>
    </row>
    <row r="34" spans="1:19" ht="18" customHeight="1" thickBot="1" x14ac:dyDescent="0.25">
      <c r="A34" s="383"/>
      <c r="B34" s="133" t="s">
        <v>17</v>
      </c>
      <c r="C34" s="52">
        <v>100</v>
      </c>
      <c r="D34" s="53">
        <f t="shared" ref="D34:S34" si="12">IF($C33=0,0%,(D33/$C33*100))</f>
        <v>0</v>
      </c>
      <c r="E34" s="54">
        <f t="shared" si="12"/>
        <v>0</v>
      </c>
      <c r="F34" s="52">
        <f t="shared" si="12"/>
        <v>0</v>
      </c>
      <c r="G34" s="53">
        <f t="shared" si="12"/>
        <v>0</v>
      </c>
      <c r="H34" s="53">
        <f t="shared" si="12"/>
        <v>0</v>
      </c>
      <c r="I34" s="53">
        <f t="shared" si="12"/>
        <v>0</v>
      </c>
      <c r="J34" s="53">
        <f t="shared" si="12"/>
        <v>0</v>
      </c>
      <c r="K34" s="53">
        <f t="shared" si="12"/>
        <v>0</v>
      </c>
      <c r="L34" s="53">
        <f t="shared" si="12"/>
        <v>0</v>
      </c>
      <c r="M34" s="53">
        <f t="shared" si="12"/>
        <v>0</v>
      </c>
      <c r="N34" s="53">
        <f t="shared" si="12"/>
        <v>0</v>
      </c>
      <c r="O34" s="53">
        <f t="shared" si="12"/>
        <v>0</v>
      </c>
      <c r="P34" s="53">
        <f t="shared" si="12"/>
        <v>0</v>
      </c>
      <c r="Q34" s="53">
        <f t="shared" si="12"/>
        <v>0</v>
      </c>
      <c r="R34" s="53">
        <f t="shared" si="12"/>
        <v>0</v>
      </c>
      <c r="S34" s="54">
        <f t="shared" si="12"/>
        <v>0</v>
      </c>
    </row>
    <row r="35" spans="1:19" ht="18" customHeight="1" x14ac:dyDescent="0.2">
      <c r="A35" s="384" t="s">
        <v>30</v>
      </c>
      <c r="B35" s="132" t="s">
        <v>21</v>
      </c>
      <c r="C35" s="104"/>
      <c r="D35" s="99"/>
      <c r="E35" s="100"/>
      <c r="F35" s="101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3"/>
    </row>
    <row r="36" spans="1:19" ht="18" customHeight="1" thickBot="1" x14ac:dyDescent="0.25">
      <c r="A36" s="385"/>
      <c r="B36" s="133" t="s">
        <v>17</v>
      </c>
      <c r="C36" s="52">
        <v>100</v>
      </c>
      <c r="D36" s="53">
        <f t="shared" ref="D36:S36" si="13">IF($C35=0,0%,(D35/$C35*100))</f>
        <v>0</v>
      </c>
      <c r="E36" s="54">
        <f t="shared" si="13"/>
        <v>0</v>
      </c>
      <c r="F36" s="52">
        <f t="shared" si="13"/>
        <v>0</v>
      </c>
      <c r="G36" s="53">
        <f t="shared" si="13"/>
        <v>0</v>
      </c>
      <c r="H36" s="53">
        <f t="shared" si="13"/>
        <v>0</v>
      </c>
      <c r="I36" s="53">
        <f t="shared" si="13"/>
        <v>0</v>
      </c>
      <c r="J36" s="53">
        <f t="shared" si="13"/>
        <v>0</v>
      </c>
      <c r="K36" s="53">
        <f t="shared" si="13"/>
        <v>0</v>
      </c>
      <c r="L36" s="53">
        <f t="shared" si="13"/>
        <v>0</v>
      </c>
      <c r="M36" s="53">
        <f t="shared" si="13"/>
        <v>0</v>
      </c>
      <c r="N36" s="53">
        <f t="shared" si="13"/>
        <v>0</v>
      </c>
      <c r="O36" s="53">
        <f t="shared" si="13"/>
        <v>0</v>
      </c>
      <c r="P36" s="53">
        <f t="shared" si="13"/>
        <v>0</v>
      </c>
      <c r="Q36" s="53">
        <f t="shared" si="13"/>
        <v>0</v>
      </c>
      <c r="R36" s="53">
        <f t="shared" si="13"/>
        <v>0</v>
      </c>
      <c r="S36" s="54">
        <f t="shared" si="13"/>
        <v>0</v>
      </c>
    </row>
    <row r="37" spans="1:19" ht="18" customHeight="1" thickBot="1" x14ac:dyDescent="0.25">
      <c r="A37" s="327" t="s">
        <v>158</v>
      </c>
      <c r="B37" s="134" t="s">
        <v>29</v>
      </c>
      <c r="C37" s="104"/>
      <c r="D37" s="99"/>
      <c r="E37" s="100"/>
      <c r="F37" s="101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3"/>
    </row>
    <row r="38" spans="1:19" ht="18" customHeight="1" thickBot="1" x14ac:dyDescent="0.25">
      <c r="A38" s="329"/>
      <c r="B38" s="135" t="s">
        <v>17</v>
      </c>
      <c r="C38" s="60">
        <v>100</v>
      </c>
      <c r="D38" s="61">
        <f t="shared" ref="D38:S38" si="14">IF($C37=0,0%,(D37/$C37*100))</f>
        <v>0</v>
      </c>
      <c r="E38" s="62">
        <f t="shared" si="14"/>
        <v>0</v>
      </c>
      <c r="F38" s="60">
        <f t="shared" si="14"/>
        <v>0</v>
      </c>
      <c r="G38" s="61">
        <f t="shared" si="14"/>
        <v>0</v>
      </c>
      <c r="H38" s="61">
        <f t="shared" si="14"/>
        <v>0</v>
      </c>
      <c r="I38" s="61">
        <f t="shared" si="14"/>
        <v>0</v>
      </c>
      <c r="J38" s="61">
        <f t="shared" si="14"/>
        <v>0</v>
      </c>
      <c r="K38" s="61">
        <f t="shared" si="14"/>
        <v>0</v>
      </c>
      <c r="L38" s="61">
        <f t="shared" si="14"/>
        <v>0</v>
      </c>
      <c r="M38" s="61">
        <f t="shared" si="14"/>
        <v>0</v>
      </c>
      <c r="N38" s="61">
        <f t="shared" si="14"/>
        <v>0</v>
      </c>
      <c r="O38" s="61">
        <f t="shared" si="14"/>
        <v>0</v>
      </c>
      <c r="P38" s="61">
        <f t="shared" si="14"/>
        <v>0</v>
      </c>
      <c r="Q38" s="61">
        <f t="shared" si="14"/>
        <v>0</v>
      </c>
      <c r="R38" s="61">
        <f t="shared" si="14"/>
        <v>0</v>
      </c>
      <c r="S38" s="62">
        <f t="shared" si="14"/>
        <v>0</v>
      </c>
    </row>
    <row r="39" spans="1:19" ht="13.5" thickTop="1" x14ac:dyDescent="0.2"/>
  </sheetData>
  <mergeCells count="19">
    <mergeCell ref="A29:S29"/>
    <mergeCell ref="A31:A32"/>
    <mergeCell ref="A33:A34"/>
    <mergeCell ref="A35:A36"/>
    <mergeCell ref="A37:A38"/>
    <mergeCell ref="A19:S19"/>
    <mergeCell ref="A21:A22"/>
    <mergeCell ref="A23:A24"/>
    <mergeCell ref="A25:A26"/>
    <mergeCell ref="A27:A28"/>
    <mergeCell ref="A13:A14"/>
    <mergeCell ref="A15:A16"/>
    <mergeCell ref="A17:A18"/>
    <mergeCell ref="A1:S2"/>
    <mergeCell ref="A3:B3"/>
    <mergeCell ref="A4:A5"/>
    <mergeCell ref="A7:A8"/>
    <mergeCell ref="A9:A10"/>
    <mergeCell ref="A11:A12"/>
  </mergeCells>
  <printOptions horizontalCentered="1" verticalCentered="1"/>
  <pageMargins left="0.25" right="0.25" top="0.25" bottom="0.25" header="0" footer="0.5"/>
  <pageSetup scale="70" orientation="landscape" r:id="rId1"/>
  <headerFooter alignWithMargins="0"/>
  <rowBreaks count="1" manualBreakCount="1">
    <brk id="18" max="16383" man="1"/>
  </rowBreaks>
  <ignoredErrors>
    <ignoredError sqref="A4:S38" unlocked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S37"/>
  <sheetViews>
    <sheetView zoomScaleNormal="100" zoomScaleSheetLayoutView="100" workbookViewId="0">
      <selection activeCell="T7" sqref="T7"/>
    </sheetView>
  </sheetViews>
  <sheetFormatPr defaultColWidth="8.85546875" defaultRowHeight="12.75" x14ac:dyDescent="0.2"/>
  <cols>
    <col min="1" max="1" width="45.7109375" style="3" customWidth="1"/>
    <col min="2" max="2" width="4" style="136" customWidth="1"/>
    <col min="3" max="3" width="8.28515625" style="3" customWidth="1"/>
    <col min="4" max="4" width="7.140625" style="3" customWidth="1"/>
    <col min="5" max="5" width="7.28515625" style="3" customWidth="1"/>
    <col min="6" max="6" width="8" style="3" customWidth="1"/>
    <col min="7" max="7" width="7.5703125" style="3" customWidth="1"/>
    <col min="8" max="8" width="7.28515625" style="3" customWidth="1"/>
    <col min="9" max="9" width="7.42578125" style="3" customWidth="1"/>
    <col min="10" max="10" width="8" style="3" customWidth="1"/>
    <col min="11" max="11" width="8.5703125" style="3" customWidth="1"/>
    <col min="12" max="12" width="7" style="3" customWidth="1"/>
    <col min="13" max="13" width="7.28515625" style="3" customWidth="1"/>
    <col min="14" max="14" width="7.85546875" style="3" customWidth="1"/>
    <col min="15" max="15" width="8.42578125" style="3" customWidth="1"/>
    <col min="16" max="16" width="8" style="3" customWidth="1"/>
    <col min="17" max="17" width="7.85546875" style="3" customWidth="1"/>
    <col min="18" max="18" width="6.7109375" style="3" customWidth="1"/>
    <col min="19" max="19" width="7.28515625" style="3" customWidth="1"/>
  </cols>
  <sheetData>
    <row r="1" spans="1:19" ht="18" customHeight="1" thickTop="1" x14ac:dyDescent="0.2">
      <c r="A1" s="310" t="s">
        <v>206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2"/>
    </row>
    <row r="2" spans="1:19" ht="18" customHeight="1" thickBot="1" x14ac:dyDescent="0.25">
      <c r="A2" s="375"/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  <c r="P2" s="376"/>
      <c r="Q2" s="376"/>
      <c r="R2" s="376"/>
      <c r="S2" s="377"/>
    </row>
    <row r="3" spans="1:19" s="3" customFormat="1" ht="69" customHeight="1" thickTop="1" thickBot="1" x14ac:dyDescent="0.25">
      <c r="A3" s="316" t="s">
        <v>65</v>
      </c>
      <c r="B3" s="317"/>
      <c r="C3" s="38" t="s">
        <v>115</v>
      </c>
      <c r="D3" s="29" t="s">
        <v>1</v>
      </c>
      <c r="E3" s="45" t="s">
        <v>2</v>
      </c>
      <c r="F3" s="30" t="s">
        <v>3</v>
      </c>
      <c r="G3" s="30" t="s">
        <v>4</v>
      </c>
      <c r="H3" s="29" t="s">
        <v>5</v>
      </c>
      <c r="I3" s="30" t="s">
        <v>6</v>
      </c>
      <c r="J3" s="29" t="s">
        <v>7</v>
      </c>
      <c r="K3" s="30" t="s">
        <v>8</v>
      </c>
      <c r="L3" s="29" t="s">
        <v>9</v>
      </c>
      <c r="M3" s="30" t="s">
        <v>10</v>
      </c>
      <c r="N3" s="29" t="s">
        <v>11</v>
      </c>
      <c r="O3" s="29" t="s">
        <v>12</v>
      </c>
      <c r="P3" s="29" t="s">
        <v>13</v>
      </c>
      <c r="Q3" s="29" t="s">
        <v>14</v>
      </c>
      <c r="R3" s="29" t="s">
        <v>15</v>
      </c>
      <c r="S3" s="31" t="s">
        <v>16</v>
      </c>
    </row>
    <row r="4" spans="1:19" ht="18" customHeight="1" thickTop="1" x14ac:dyDescent="0.2">
      <c r="A4" s="378" t="s">
        <v>207</v>
      </c>
      <c r="B4" s="130" t="s">
        <v>21</v>
      </c>
      <c r="C4" s="104">
        <v>226</v>
      </c>
      <c r="D4" s="99">
        <v>210</v>
      </c>
      <c r="E4" s="100">
        <v>16</v>
      </c>
      <c r="F4" s="101">
        <v>15</v>
      </c>
      <c r="G4" s="102">
        <v>1</v>
      </c>
      <c r="H4" s="102">
        <v>172</v>
      </c>
      <c r="I4" s="102">
        <v>15</v>
      </c>
      <c r="J4" s="102">
        <v>6</v>
      </c>
      <c r="K4" s="102"/>
      <c r="L4" s="102">
        <v>4</v>
      </c>
      <c r="M4" s="102"/>
      <c r="N4" s="102"/>
      <c r="O4" s="102"/>
      <c r="P4" s="102">
        <v>4</v>
      </c>
      <c r="Q4" s="102"/>
      <c r="R4" s="102">
        <v>9</v>
      </c>
      <c r="S4" s="103"/>
    </row>
    <row r="5" spans="1:19" ht="18" customHeight="1" thickBot="1" x14ac:dyDescent="0.25">
      <c r="A5" s="379"/>
      <c r="B5" s="131" t="s">
        <v>17</v>
      </c>
      <c r="C5" s="78">
        <v>100</v>
      </c>
      <c r="D5" s="79">
        <f t="shared" ref="D5:S5" si="0">IF($C4=0,0%,(D4/$C4*100))</f>
        <v>92.920353982300881</v>
      </c>
      <c r="E5" s="80">
        <f t="shared" si="0"/>
        <v>7.0796460176991154</v>
      </c>
      <c r="F5" s="78">
        <f t="shared" si="0"/>
        <v>6.6371681415929213</v>
      </c>
      <c r="G5" s="79">
        <f t="shared" si="0"/>
        <v>0.44247787610619471</v>
      </c>
      <c r="H5" s="79">
        <f t="shared" si="0"/>
        <v>76.106194690265482</v>
      </c>
      <c r="I5" s="79">
        <f t="shared" si="0"/>
        <v>6.6371681415929213</v>
      </c>
      <c r="J5" s="79">
        <f t="shared" si="0"/>
        <v>2.6548672566371683</v>
      </c>
      <c r="K5" s="79">
        <f t="shared" si="0"/>
        <v>0</v>
      </c>
      <c r="L5" s="79">
        <f t="shared" si="0"/>
        <v>1.7699115044247788</v>
      </c>
      <c r="M5" s="79">
        <f t="shared" si="0"/>
        <v>0</v>
      </c>
      <c r="N5" s="79">
        <f t="shared" si="0"/>
        <v>0</v>
      </c>
      <c r="O5" s="79">
        <f t="shared" si="0"/>
        <v>0</v>
      </c>
      <c r="P5" s="79">
        <f t="shared" si="0"/>
        <v>1.7699115044247788</v>
      </c>
      <c r="Q5" s="79">
        <f t="shared" si="0"/>
        <v>0</v>
      </c>
      <c r="R5" s="79">
        <f t="shared" si="0"/>
        <v>3.9823008849557522</v>
      </c>
      <c r="S5" s="80">
        <f t="shared" si="0"/>
        <v>0</v>
      </c>
    </row>
    <row r="6" spans="1:19" ht="33.6" customHeight="1" thickBot="1" x14ac:dyDescent="0.25">
      <c r="A6" s="93" t="s">
        <v>66</v>
      </c>
      <c r="B6" s="128" t="s">
        <v>17</v>
      </c>
      <c r="C6" s="204">
        <v>100</v>
      </c>
      <c r="D6" s="205">
        <v>74.72488602</v>
      </c>
      <c r="E6" s="206">
        <v>25.27511398</v>
      </c>
      <c r="F6" s="207">
        <v>10.265681499999999</v>
      </c>
      <c r="G6" s="205">
        <v>4.0991982389999997</v>
      </c>
      <c r="H6" s="205">
        <v>53.863386259999999</v>
      </c>
      <c r="I6" s="205">
        <v>16.227794370000002</v>
      </c>
      <c r="J6" s="205">
        <v>7.1293821729999998</v>
      </c>
      <c r="K6" s="205">
        <v>3.7140386730000001</v>
      </c>
      <c r="L6" s="205">
        <v>1.410941676</v>
      </c>
      <c r="M6" s="205">
        <v>0.5423675523</v>
      </c>
      <c r="N6" s="205">
        <v>7.4673793429999996E-2</v>
      </c>
      <c r="O6" s="205">
        <v>1.572079862E-2</v>
      </c>
      <c r="P6" s="205">
        <v>0.35371796890000001</v>
      </c>
      <c r="Q6" s="205">
        <v>0.12183618929999999</v>
      </c>
      <c r="R6" s="205">
        <v>1.627102657</v>
      </c>
      <c r="S6" s="206">
        <v>0.55022795160000004</v>
      </c>
    </row>
    <row r="7" spans="1:19" ht="18" customHeight="1" thickBot="1" x14ac:dyDescent="0.25">
      <c r="A7" s="346" t="s">
        <v>198</v>
      </c>
      <c r="B7" s="132" t="s">
        <v>21</v>
      </c>
      <c r="C7" s="104">
        <v>11</v>
      </c>
      <c r="D7" s="99">
        <v>10</v>
      </c>
      <c r="E7" s="100">
        <v>1</v>
      </c>
      <c r="F7" s="101">
        <v>1</v>
      </c>
      <c r="G7" s="102"/>
      <c r="H7" s="102">
        <v>8</v>
      </c>
      <c r="I7" s="102">
        <v>1</v>
      </c>
      <c r="J7" s="102"/>
      <c r="K7" s="102"/>
      <c r="L7" s="102"/>
      <c r="M7" s="102"/>
      <c r="N7" s="102"/>
      <c r="O7" s="102"/>
      <c r="P7" s="102"/>
      <c r="Q7" s="102"/>
      <c r="R7" s="102">
        <v>1</v>
      </c>
      <c r="S7" s="103"/>
    </row>
    <row r="8" spans="1:19" ht="18" customHeight="1" thickBot="1" x14ac:dyDescent="0.25">
      <c r="A8" s="346"/>
      <c r="B8" s="133" t="s">
        <v>17</v>
      </c>
      <c r="C8" s="52">
        <v>100</v>
      </c>
      <c r="D8" s="53">
        <f t="shared" ref="D8:S8" si="1">IF($C7=0,0%,(D7/$C7*100))</f>
        <v>90.909090909090907</v>
      </c>
      <c r="E8" s="54">
        <f t="shared" si="1"/>
        <v>9.0909090909090917</v>
      </c>
      <c r="F8" s="52">
        <f t="shared" si="1"/>
        <v>9.0909090909090917</v>
      </c>
      <c r="G8" s="53">
        <f t="shared" si="1"/>
        <v>0</v>
      </c>
      <c r="H8" s="53">
        <f t="shared" si="1"/>
        <v>72.727272727272734</v>
      </c>
      <c r="I8" s="53">
        <f t="shared" si="1"/>
        <v>9.0909090909090917</v>
      </c>
      <c r="J8" s="53">
        <f t="shared" si="1"/>
        <v>0</v>
      </c>
      <c r="K8" s="53">
        <f t="shared" si="1"/>
        <v>0</v>
      </c>
      <c r="L8" s="53">
        <f t="shared" si="1"/>
        <v>0</v>
      </c>
      <c r="M8" s="53">
        <f t="shared" si="1"/>
        <v>0</v>
      </c>
      <c r="N8" s="53">
        <f t="shared" si="1"/>
        <v>0</v>
      </c>
      <c r="O8" s="53">
        <f t="shared" si="1"/>
        <v>0</v>
      </c>
      <c r="P8" s="53">
        <f t="shared" si="1"/>
        <v>0</v>
      </c>
      <c r="Q8" s="53">
        <f t="shared" si="1"/>
        <v>0</v>
      </c>
      <c r="R8" s="53">
        <f t="shared" si="1"/>
        <v>9.0909090909090917</v>
      </c>
      <c r="S8" s="54">
        <f t="shared" si="1"/>
        <v>0</v>
      </c>
    </row>
    <row r="9" spans="1:19" ht="18" customHeight="1" thickBot="1" x14ac:dyDescent="0.25">
      <c r="A9" s="346" t="s">
        <v>183</v>
      </c>
      <c r="B9" s="132" t="s">
        <v>21</v>
      </c>
      <c r="C9" s="104">
        <v>5</v>
      </c>
      <c r="D9" s="99">
        <v>4</v>
      </c>
      <c r="E9" s="100">
        <v>1</v>
      </c>
      <c r="F9" s="101"/>
      <c r="G9" s="102"/>
      <c r="H9" s="102">
        <v>3</v>
      </c>
      <c r="I9" s="102">
        <v>1</v>
      </c>
      <c r="J9" s="102"/>
      <c r="K9" s="102"/>
      <c r="L9" s="102"/>
      <c r="M9" s="102"/>
      <c r="N9" s="102"/>
      <c r="O9" s="102"/>
      <c r="P9" s="102">
        <v>1</v>
      </c>
      <c r="Q9" s="102"/>
      <c r="R9" s="102"/>
      <c r="S9" s="103"/>
    </row>
    <row r="10" spans="1:19" ht="18" customHeight="1" thickBot="1" x14ac:dyDescent="0.25">
      <c r="A10" s="346"/>
      <c r="B10" s="133" t="s">
        <v>17</v>
      </c>
      <c r="C10" s="52">
        <v>100</v>
      </c>
      <c r="D10" s="53">
        <f t="shared" ref="D10:S10" si="2">IF($C9=0,0%,(D9/$C9*100))</f>
        <v>80</v>
      </c>
      <c r="E10" s="54">
        <f t="shared" si="2"/>
        <v>20</v>
      </c>
      <c r="F10" s="52">
        <f t="shared" si="2"/>
        <v>0</v>
      </c>
      <c r="G10" s="53">
        <f t="shared" si="2"/>
        <v>0</v>
      </c>
      <c r="H10" s="53">
        <f t="shared" si="2"/>
        <v>60</v>
      </c>
      <c r="I10" s="53">
        <f t="shared" si="2"/>
        <v>20</v>
      </c>
      <c r="J10" s="53">
        <f t="shared" si="2"/>
        <v>0</v>
      </c>
      <c r="K10" s="53">
        <f t="shared" si="2"/>
        <v>0</v>
      </c>
      <c r="L10" s="53">
        <f t="shared" si="2"/>
        <v>0</v>
      </c>
      <c r="M10" s="53">
        <f t="shared" si="2"/>
        <v>0</v>
      </c>
      <c r="N10" s="53">
        <f t="shared" si="2"/>
        <v>0</v>
      </c>
      <c r="O10" s="53">
        <f t="shared" si="2"/>
        <v>0</v>
      </c>
      <c r="P10" s="53">
        <f t="shared" si="2"/>
        <v>20</v>
      </c>
      <c r="Q10" s="53">
        <f t="shared" si="2"/>
        <v>0</v>
      </c>
      <c r="R10" s="53">
        <f t="shared" si="2"/>
        <v>0</v>
      </c>
      <c r="S10" s="54">
        <f t="shared" si="2"/>
        <v>0</v>
      </c>
    </row>
    <row r="11" spans="1:19" ht="18" customHeight="1" thickBot="1" x14ac:dyDescent="0.25">
      <c r="A11" s="346" t="s">
        <v>184</v>
      </c>
      <c r="B11" s="132" t="s">
        <v>21</v>
      </c>
      <c r="C11" s="104">
        <v>42</v>
      </c>
      <c r="D11" s="99">
        <v>39</v>
      </c>
      <c r="E11" s="100">
        <v>3</v>
      </c>
      <c r="F11" s="101">
        <v>4</v>
      </c>
      <c r="G11" s="102">
        <v>1</v>
      </c>
      <c r="H11" s="102">
        <v>32</v>
      </c>
      <c r="I11" s="102">
        <v>2</v>
      </c>
      <c r="J11" s="102">
        <v>1</v>
      </c>
      <c r="K11" s="102"/>
      <c r="L11" s="102">
        <v>1</v>
      </c>
      <c r="M11" s="102"/>
      <c r="N11" s="102"/>
      <c r="O11" s="102"/>
      <c r="P11" s="102"/>
      <c r="Q11" s="102"/>
      <c r="R11" s="102">
        <v>1</v>
      </c>
      <c r="S11" s="103"/>
    </row>
    <row r="12" spans="1:19" ht="18" customHeight="1" thickBot="1" x14ac:dyDescent="0.25">
      <c r="A12" s="346"/>
      <c r="B12" s="133" t="s">
        <v>17</v>
      </c>
      <c r="C12" s="52">
        <v>100</v>
      </c>
      <c r="D12" s="53">
        <f t="shared" ref="D12:S12" si="3">IF($C11=0,0%,(D11/$C11*100))</f>
        <v>92.857142857142861</v>
      </c>
      <c r="E12" s="54">
        <f t="shared" si="3"/>
        <v>7.1428571428571423</v>
      </c>
      <c r="F12" s="52">
        <f t="shared" si="3"/>
        <v>9.5238095238095237</v>
      </c>
      <c r="G12" s="53">
        <f t="shared" si="3"/>
        <v>2.3809523809523809</v>
      </c>
      <c r="H12" s="53">
        <f t="shared" si="3"/>
        <v>76.19047619047619</v>
      </c>
      <c r="I12" s="53">
        <f t="shared" si="3"/>
        <v>4.7619047619047619</v>
      </c>
      <c r="J12" s="53">
        <f t="shared" si="3"/>
        <v>2.3809523809523809</v>
      </c>
      <c r="K12" s="53">
        <f t="shared" si="3"/>
        <v>0</v>
      </c>
      <c r="L12" s="53">
        <f t="shared" si="3"/>
        <v>2.3809523809523809</v>
      </c>
      <c r="M12" s="53">
        <f t="shared" si="3"/>
        <v>0</v>
      </c>
      <c r="N12" s="53">
        <f t="shared" si="3"/>
        <v>0</v>
      </c>
      <c r="O12" s="53">
        <f t="shared" si="3"/>
        <v>0</v>
      </c>
      <c r="P12" s="53">
        <f t="shared" si="3"/>
        <v>0</v>
      </c>
      <c r="Q12" s="53">
        <f t="shared" si="3"/>
        <v>0</v>
      </c>
      <c r="R12" s="53">
        <f t="shared" si="3"/>
        <v>2.3809523809523809</v>
      </c>
      <c r="S12" s="54">
        <f t="shared" si="3"/>
        <v>0</v>
      </c>
    </row>
    <row r="13" spans="1:19" ht="18" customHeight="1" thickBot="1" x14ac:dyDescent="0.25">
      <c r="A13" s="346" t="s">
        <v>185</v>
      </c>
      <c r="B13" s="132" t="s">
        <v>21</v>
      </c>
      <c r="C13" s="104">
        <v>51</v>
      </c>
      <c r="D13" s="99">
        <v>49</v>
      </c>
      <c r="E13" s="100">
        <v>2</v>
      </c>
      <c r="F13" s="101">
        <v>2</v>
      </c>
      <c r="G13" s="102"/>
      <c r="H13" s="102">
        <v>41</v>
      </c>
      <c r="I13" s="102">
        <v>2</v>
      </c>
      <c r="J13" s="102">
        <v>1</v>
      </c>
      <c r="K13" s="102"/>
      <c r="L13" s="102">
        <v>2</v>
      </c>
      <c r="M13" s="102"/>
      <c r="N13" s="102"/>
      <c r="O13" s="102"/>
      <c r="P13" s="102">
        <v>1</v>
      </c>
      <c r="Q13" s="102"/>
      <c r="R13" s="102">
        <v>2</v>
      </c>
      <c r="S13" s="103"/>
    </row>
    <row r="14" spans="1:19" ht="18" customHeight="1" thickBot="1" x14ac:dyDescent="0.25">
      <c r="A14" s="346"/>
      <c r="B14" s="133" t="s">
        <v>17</v>
      </c>
      <c r="C14" s="52">
        <v>100</v>
      </c>
      <c r="D14" s="53">
        <f t="shared" ref="D14:S14" si="4">IF($C13=0,0%,(D13/$C13*100))</f>
        <v>96.078431372549019</v>
      </c>
      <c r="E14" s="54">
        <f t="shared" si="4"/>
        <v>3.9215686274509802</v>
      </c>
      <c r="F14" s="52">
        <f t="shared" si="4"/>
        <v>3.9215686274509802</v>
      </c>
      <c r="G14" s="53">
        <f t="shared" si="4"/>
        <v>0</v>
      </c>
      <c r="H14" s="53">
        <f t="shared" si="4"/>
        <v>80.392156862745097</v>
      </c>
      <c r="I14" s="53">
        <f t="shared" si="4"/>
        <v>3.9215686274509802</v>
      </c>
      <c r="J14" s="53">
        <f t="shared" si="4"/>
        <v>1.9607843137254901</v>
      </c>
      <c r="K14" s="53">
        <f t="shared" si="4"/>
        <v>0</v>
      </c>
      <c r="L14" s="53">
        <f t="shared" si="4"/>
        <v>3.9215686274509802</v>
      </c>
      <c r="M14" s="53">
        <f t="shared" si="4"/>
        <v>0</v>
      </c>
      <c r="N14" s="53">
        <f t="shared" si="4"/>
        <v>0</v>
      </c>
      <c r="O14" s="53">
        <f t="shared" si="4"/>
        <v>0</v>
      </c>
      <c r="P14" s="53">
        <f t="shared" si="4"/>
        <v>1.9607843137254901</v>
      </c>
      <c r="Q14" s="53">
        <f t="shared" si="4"/>
        <v>0</v>
      </c>
      <c r="R14" s="53">
        <f t="shared" si="4"/>
        <v>3.9215686274509802</v>
      </c>
      <c r="S14" s="54">
        <f t="shared" si="4"/>
        <v>0</v>
      </c>
    </row>
    <row r="15" spans="1:19" ht="18" customHeight="1" thickBot="1" x14ac:dyDescent="0.25">
      <c r="A15" s="346" t="s">
        <v>205</v>
      </c>
      <c r="B15" s="132" t="s">
        <v>21</v>
      </c>
      <c r="C15" s="104">
        <v>117</v>
      </c>
      <c r="D15" s="99">
        <v>108</v>
      </c>
      <c r="E15" s="100">
        <v>9</v>
      </c>
      <c r="F15" s="101">
        <v>8</v>
      </c>
      <c r="G15" s="102"/>
      <c r="H15" s="102">
        <v>88</v>
      </c>
      <c r="I15" s="102">
        <v>9</v>
      </c>
      <c r="J15" s="102">
        <v>4</v>
      </c>
      <c r="K15" s="102"/>
      <c r="L15" s="102">
        <v>1</v>
      </c>
      <c r="M15" s="102"/>
      <c r="N15" s="102"/>
      <c r="O15" s="102"/>
      <c r="P15" s="102">
        <v>2</v>
      </c>
      <c r="Q15" s="102"/>
      <c r="R15" s="102">
        <v>5</v>
      </c>
      <c r="S15" s="103"/>
    </row>
    <row r="16" spans="1:19" ht="18" customHeight="1" thickBot="1" x14ac:dyDescent="0.25">
      <c r="A16" s="346"/>
      <c r="B16" s="133" t="s">
        <v>17</v>
      </c>
      <c r="C16" s="52">
        <v>100</v>
      </c>
      <c r="D16" s="53">
        <f t="shared" ref="D16:S16" si="5">IF($C15=0,0%,(D15/$C15*100))</f>
        <v>92.307692307692307</v>
      </c>
      <c r="E16" s="54">
        <f t="shared" si="5"/>
        <v>7.6923076923076925</v>
      </c>
      <c r="F16" s="52">
        <f t="shared" si="5"/>
        <v>6.8376068376068382</v>
      </c>
      <c r="G16" s="53">
        <f t="shared" si="5"/>
        <v>0</v>
      </c>
      <c r="H16" s="53">
        <f t="shared" si="5"/>
        <v>75.213675213675216</v>
      </c>
      <c r="I16" s="53">
        <f t="shared" si="5"/>
        <v>7.6923076923076925</v>
      </c>
      <c r="J16" s="53">
        <f t="shared" si="5"/>
        <v>3.4188034188034191</v>
      </c>
      <c r="K16" s="53">
        <f t="shared" si="5"/>
        <v>0</v>
      </c>
      <c r="L16" s="53">
        <f t="shared" si="5"/>
        <v>0.85470085470085477</v>
      </c>
      <c r="M16" s="53">
        <f t="shared" si="5"/>
        <v>0</v>
      </c>
      <c r="N16" s="53">
        <f t="shared" si="5"/>
        <v>0</v>
      </c>
      <c r="O16" s="53">
        <f t="shared" si="5"/>
        <v>0</v>
      </c>
      <c r="P16" s="53">
        <f t="shared" si="5"/>
        <v>1.7094017094017095</v>
      </c>
      <c r="Q16" s="53">
        <f t="shared" si="5"/>
        <v>0</v>
      </c>
      <c r="R16" s="53">
        <f t="shared" si="5"/>
        <v>4.2735042735042734</v>
      </c>
      <c r="S16" s="54">
        <f t="shared" si="5"/>
        <v>0</v>
      </c>
    </row>
    <row r="17" spans="1:19" ht="18" customHeight="1" thickBot="1" x14ac:dyDescent="0.25">
      <c r="A17" s="380" t="s">
        <v>155</v>
      </c>
      <c r="B17" s="381"/>
      <c r="C17" s="381"/>
      <c r="D17" s="381"/>
      <c r="E17" s="381"/>
      <c r="F17" s="381"/>
      <c r="G17" s="381"/>
      <c r="H17" s="381"/>
      <c r="I17" s="381"/>
      <c r="J17" s="381"/>
      <c r="K17" s="381"/>
      <c r="L17" s="381"/>
      <c r="M17" s="381"/>
      <c r="N17" s="381"/>
      <c r="O17" s="381"/>
      <c r="P17" s="381"/>
      <c r="Q17" s="381"/>
      <c r="R17" s="381"/>
      <c r="S17" s="382"/>
    </row>
    <row r="18" spans="1:19" ht="18" customHeight="1" thickBot="1" x14ac:dyDescent="0.25">
      <c r="A18" s="263" t="s">
        <v>28</v>
      </c>
      <c r="B18" s="129" t="s">
        <v>29</v>
      </c>
      <c r="C18" s="92">
        <v>10</v>
      </c>
      <c r="D18" s="19"/>
      <c r="E18" s="46"/>
      <c r="F18" s="19"/>
      <c r="G18" s="20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2"/>
    </row>
    <row r="19" spans="1:19" ht="18" customHeight="1" x14ac:dyDescent="0.2">
      <c r="A19" s="328" t="s">
        <v>41</v>
      </c>
      <c r="B19" s="132" t="s">
        <v>21</v>
      </c>
      <c r="C19" s="104">
        <v>340</v>
      </c>
      <c r="D19" s="99">
        <v>315</v>
      </c>
      <c r="E19" s="100">
        <v>25</v>
      </c>
      <c r="F19" s="101">
        <v>74</v>
      </c>
      <c r="G19" s="102">
        <v>5</v>
      </c>
      <c r="H19" s="102">
        <v>184</v>
      </c>
      <c r="I19" s="102">
        <v>17</v>
      </c>
      <c r="J19" s="102">
        <v>33</v>
      </c>
      <c r="K19" s="102">
        <v>1</v>
      </c>
      <c r="L19" s="102">
        <v>5</v>
      </c>
      <c r="M19" s="102"/>
      <c r="N19" s="102">
        <v>3</v>
      </c>
      <c r="O19" s="102"/>
      <c r="P19" s="102">
        <v>3</v>
      </c>
      <c r="Q19" s="102">
        <v>2</v>
      </c>
      <c r="R19" s="102">
        <v>13</v>
      </c>
      <c r="S19" s="103"/>
    </row>
    <row r="20" spans="1:19" ht="18" customHeight="1" thickBot="1" x14ac:dyDescent="0.25">
      <c r="A20" s="383"/>
      <c r="B20" s="133" t="s">
        <v>17</v>
      </c>
      <c r="C20" s="52">
        <v>100</v>
      </c>
      <c r="D20" s="53">
        <f t="shared" ref="D20:S20" si="6">IF($C19=0,0%,(D19/$C19*100))</f>
        <v>92.64705882352942</v>
      </c>
      <c r="E20" s="54">
        <f t="shared" si="6"/>
        <v>7.3529411764705888</v>
      </c>
      <c r="F20" s="52">
        <f t="shared" si="6"/>
        <v>21.764705882352942</v>
      </c>
      <c r="G20" s="53">
        <f t="shared" si="6"/>
        <v>1.4705882352941175</v>
      </c>
      <c r="H20" s="53">
        <f t="shared" si="6"/>
        <v>54.117647058823529</v>
      </c>
      <c r="I20" s="53">
        <f t="shared" si="6"/>
        <v>5</v>
      </c>
      <c r="J20" s="53">
        <f t="shared" si="6"/>
        <v>9.7058823529411775</v>
      </c>
      <c r="K20" s="53">
        <f t="shared" si="6"/>
        <v>0.29411764705882354</v>
      </c>
      <c r="L20" s="53">
        <f t="shared" si="6"/>
        <v>1.4705882352941175</v>
      </c>
      <c r="M20" s="53">
        <f t="shared" si="6"/>
        <v>0</v>
      </c>
      <c r="N20" s="53">
        <f t="shared" si="6"/>
        <v>0.88235294117647056</v>
      </c>
      <c r="O20" s="53">
        <f t="shared" si="6"/>
        <v>0</v>
      </c>
      <c r="P20" s="53">
        <f t="shared" si="6"/>
        <v>0.88235294117647056</v>
      </c>
      <c r="Q20" s="53">
        <f t="shared" si="6"/>
        <v>0.58823529411764708</v>
      </c>
      <c r="R20" s="53">
        <f t="shared" si="6"/>
        <v>3.8235294117647061</v>
      </c>
      <c r="S20" s="54">
        <f t="shared" si="6"/>
        <v>0</v>
      </c>
    </row>
    <row r="21" spans="1:19" ht="18" customHeight="1" x14ac:dyDescent="0.2">
      <c r="A21" s="328" t="s">
        <v>156</v>
      </c>
      <c r="B21" s="132" t="s">
        <v>21</v>
      </c>
      <c r="C21" s="104">
        <v>225</v>
      </c>
      <c r="D21" s="99">
        <v>209</v>
      </c>
      <c r="E21" s="100">
        <v>16</v>
      </c>
      <c r="F21" s="101">
        <v>55</v>
      </c>
      <c r="G21" s="102">
        <v>4</v>
      </c>
      <c r="H21" s="102">
        <v>122</v>
      </c>
      <c r="I21" s="102">
        <v>9</v>
      </c>
      <c r="J21" s="102">
        <v>18</v>
      </c>
      <c r="K21" s="102">
        <v>1</v>
      </c>
      <c r="L21" s="102">
        <v>4</v>
      </c>
      <c r="M21" s="102"/>
      <c r="N21" s="102">
        <v>1</v>
      </c>
      <c r="O21" s="102"/>
      <c r="P21" s="102">
        <v>2</v>
      </c>
      <c r="Q21" s="102">
        <v>2</v>
      </c>
      <c r="R21" s="102">
        <v>7</v>
      </c>
      <c r="S21" s="103"/>
    </row>
    <row r="22" spans="1:19" ht="18" customHeight="1" thickBot="1" x14ac:dyDescent="0.25">
      <c r="A22" s="383"/>
      <c r="B22" s="133" t="s">
        <v>17</v>
      </c>
      <c r="C22" s="52">
        <v>100</v>
      </c>
      <c r="D22" s="53">
        <f t="shared" ref="D22:S22" si="7">IF($C21=0,0%,(D21/$C21*100))</f>
        <v>92.888888888888886</v>
      </c>
      <c r="E22" s="54">
        <f t="shared" si="7"/>
        <v>7.1111111111111107</v>
      </c>
      <c r="F22" s="52">
        <f t="shared" si="7"/>
        <v>24.444444444444443</v>
      </c>
      <c r="G22" s="53">
        <f t="shared" si="7"/>
        <v>1.7777777777777777</v>
      </c>
      <c r="H22" s="53">
        <f t="shared" si="7"/>
        <v>54.222222222222229</v>
      </c>
      <c r="I22" s="53">
        <f t="shared" si="7"/>
        <v>4</v>
      </c>
      <c r="J22" s="53">
        <f t="shared" si="7"/>
        <v>8</v>
      </c>
      <c r="K22" s="53">
        <f t="shared" si="7"/>
        <v>0.44444444444444442</v>
      </c>
      <c r="L22" s="53">
        <f t="shared" si="7"/>
        <v>1.7777777777777777</v>
      </c>
      <c r="M22" s="53">
        <f t="shared" si="7"/>
        <v>0</v>
      </c>
      <c r="N22" s="53">
        <f t="shared" si="7"/>
        <v>0.44444444444444442</v>
      </c>
      <c r="O22" s="53">
        <f t="shared" si="7"/>
        <v>0</v>
      </c>
      <c r="P22" s="53">
        <f t="shared" si="7"/>
        <v>0.88888888888888884</v>
      </c>
      <c r="Q22" s="53">
        <f t="shared" si="7"/>
        <v>0.88888888888888884</v>
      </c>
      <c r="R22" s="53">
        <f t="shared" si="7"/>
        <v>3.1111111111111112</v>
      </c>
      <c r="S22" s="54">
        <f t="shared" si="7"/>
        <v>0</v>
      </c>
    </row>
    <row r="23" spans="1:19" ht="18" customHeight="1" x14ac:dyDescent="0.2">
      <c r="A23" s="384" t="s">
        <v>30</v>
      </c>
      <c r="B23" s="132" t="s">
        <v>21</v>
      </c>
      <c r="C23" s="104">
        <v>210</v>
      </c>
      <c r="D23" s="99">
        <v>195</v>
      </c>
      <c r="E23" s="100">
        <v>15</v>
      </c>
      <c r="F23" s="101">
        <v>51</v>
      </c>
      <c r="G23" s="102">
        <v>4</v>
      </c>
      <c r="H23" s="102">
        <v>113</v>
      </c>
      <c r="I23" s="102">
        <v>9</v>
      </c>
      <c r="J23" s="102">
        <v>17</v>
      </c>
      <c r="K23" s="102">
        <v>1</v>
      </c>
      <c r="L23" s="102">
        <v>4</v>
      </c>
      <c r="M23" s="102"/>
      <c r="N23" s="102">
        <v>1</v>
      </c>
      <c r="O23" s="102"/>
      <c r="P23" s="102">
        <v>2</v>
      </c>
      <c r="Q23" s="102">
        <v>1</v>
      </c>
      <c r="R23" s="102">
        <v>7</v>
      </c>
      <c r="S23" s="103"/>
    </row>
    <row r="24" spans="1:19" ht="18" customHeight="1" thickBot="1" x14ac:dyDescent="0.25">
      <c r="A24" s="385"/>
      <c r="B24" s="133" t="s">
        <v>17</v>
      </c>
      <c r="C24" s="52">
        <v>100</v>
      </c>
      <c r="D24" s="53">
        <f t="shared" ref="D24:S24" si="8">IF($C23=0,0%,(D23/$C23*100))</f>
        <v>92.857142857142861</v>
      </c>
      <c r="E24" s="54">
        <f t="shared" si="8"/>
        <v>7.1428571428571423</v>
      </c>
      <c r="F24" s="52">
        <f t="shared" si="8"/>
        <v>24.285714285714285</v>
      </c>
      <c r="G24" s="53">
        <f t="shared" si="8"/>
        <v>1.9047619047619049</v>
      </c>
      <c r="H24" s="53">
        <f t="shared" si="8"/>
        <v>53.80952380952381</v>
      </c>
      <c r="I24" s="53">
        <f t="shared" si="8"/>
        <v>4.2857142857142856</v>
      </c>
      <c r="J24" s="53">
        <f t="shared" si="8"/>
        <v>8.0952380952380949</v>
      </c>
      <c r="K24" s="53">
        <f t="shared" si="8"/>
        <v>0.47619047619047622</v>
      </c>
      <c r="L24" s="53">
        <f t="shared" si="8"/>
        <v>1.9047619047619049</v>
      </c>
      <c r="M24" s="53">
        <f t="shared" si="8"/>
        <v>0</v>
      </c>
      <c r="N24" s="53">
        <f t="shared" si="8"/>
        <v>0.47619047619047622</v>
      </c>
      <c r="O24" s="53">
        <f t="shared" si="8"/>
        <v>0</v>
      </c>
      <c r="P24" s="53">
        <f t="shared" si="8"/>
        <v>0.95238095238095244</v>
      </c>
      <c r="Q24" s="53">
        <f t="shared" si="8"/>
        <v>0.47619047619047622</v>
      </c>
      <c r="R24" s="53">
        <f t="shared" si="8"/>
        <v>3.3333333333333335</v>
      </c>
      <c r="S24" s="54">
        <f t="shared" si="8"/>
        <v>0</v>
      </c>
    </row>
    <row r="25" spans="1:19" ht="18" customHeight="1" x14ac:dyDescent="0.2">
      <c r="A25" s="386" t="s">
        <v>158</v>
      </c>
      <c r="B25" s="132" t="s">
        <v>21</v>
      </c>
      <c r="C25" s="104">
        <v>16</v>
      </c>
      <c r="D25" s="99">
        <v>14</v>
      </c>
      <c r="E25" s="100">
        <v>2</v>
      </c>
      <c r="F25" s="101">
        <v>5</v>
      </c>
      <c r="G25" s="102">
        <v>1</v>
      </c>
      <c r="H25" s="102">
        <v>8</v>
      </c>
      <c r="I25" s="102">
        <v>1</v>
      </c>
      <c r="J25" s="102">
        <v>1</v>
      </c>
      <c r="K25" s="102"/>
      <c r="L25" s="102"/>
      <c r="M25" s="102"/>
      <c r="N25" s="102"/>
      <c r="O25" s="102"/>
      <c r="P25" s="102"/>
      <c r="Q25" s="102"/>
      <c r="R25" s="102"/>
      <c r="S25" s="103"/>
    </row>
    <row r="26" spans="1:19" ht="18" customHeight="1" thickBot="1" x14ac:dyDescent="0.25">
      <c r="A26" s="387"/>
      <c r="B26" s="133" t="s">
        <v>17</v>
      </c>
      <c r="C26" s="52">
        <v>100</v>
      </c>
      <c r="D26" s="53">
        <f t="shared" ref="D26:S26" si="9">IF($C25=0,0%,(D25/$C25*100))</f>
        <v>87.5</v>
      </c>
      <c r="E26" s="54">
        <f t="shared" si="9"/>
        <v>12.5</v>
      </c>
      <c r="F26" s="52">
        <f t="shared" si="9"/>
        <v>31.25</v>
      </c>
      <c r="G26" s="53">
        <f t="shared" si="9"/>
        <v>6.25</v>
      </c>
      <c r="H26" s="53">
        <f t="shared" si="9"/>
        <v>50</v>
      </c>
      <c r="I26" s="53">
        <f t="shared" si="9"/>
        <v>6.25</v>
      </c>
      <c r="J26" s="53">
        <f t="shared" si="9"/>
        <v>6.25</v>
      </c>
      <c r="K26" s="53">
        <f t="shared" si="9"/>
        <v>0</v>
      </c>
      <c r="L26" s="53">
        <f t="shared" si="9"/>
        <v>0</v>
      </c>
      <c r="M26" s="53">
        <f t="shared" si="9"/>
        <v>0</v>
      </c>
      <c r="N26" s="53">
        <f t="shared" si="9"/>
        <v>0</v>
      </c>
      <c r="O26" s="53">
        <f t="shared" si="9"/>
        <v>0</v>
      </c>
      <c r="P26" s="53">
        <f t="shared" si="9"/>
        <v>0</v>
      </c>
      <c r="Q26" s="53">
        <f t="shared" si="9"/>
        <v>0</v>
      </c>
      <c r="R26" s="53">
        <f t="shared" si="9"/>
        <v>0</v>
      </c>
      <c r="S26" s="54">
        <f t="shared" si="9"/>
        <v>0</v>
      </c>
    </row>
    <row r="27" spans="1:19" ht="18" customHeight="1" thickBot="1" x14ac:dyDescent="0.25">
      <c r="A27" s="388" t="s">
        <v>157</v>
      </c>
      <c r="B27" s="389"/>
      <c r="C27" s="389"/>
      <c r="D27" s="389"/>
      <c r="E27" s="389"/>
      <c r="F27" s="389"/>
      <c r="G27" s="389"/>
      <c r="H27" s="389"/>
      <c r="I27" s="389"/>
      <c r="J27" s="389"/>
      <c r="K27" s="389"/>
      <c r="L27" s="389"/>
      <c r="M27" s="389"/>
      <c r="N27" s="389"/>
      <c r="O27" s="389"/>
      <c r="P27" s="389"/>
      <c r="Q27" s="389"/>
      <c r="R27" s="389"/>
      <c r="S27" s="390"/>
    </row>
    <row r="28" spans="1:19" ht="13.5" thickBot="1" x14ac:dyDescent="0.25">
      <c r="A28" s="262" t="s">
        <v>28</v>
      </c>
      <c r="B28" s="129" t="s">
        <v>29</v>
      </c>
      <c r="C28" s="39">
        <v>3</v>
      </c>
      <c r="D28" s="19"/>
      <c r="E28" s="46"/>
      <c r="F28" s="19"/>
      <c r="G28" s="20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2"/>
    </row>
    <row r="29" spans="1:19" ht="18" customHeight="1" x14ac:dyDescent="0.2">
      <c r="A29" s="328" t="s">
        <v>41</v>
      </c>
      <c r="B29" s="132" t="s">
        <v>21</v>
      </c>
      <c r="C29" s="104">
        <v>590</v>
      </c>
      <c r="D29" s="99">
        <v>524</v>
      </c>
      <c r="E29" s="100">
        <v>66</v>
      </c>
      <c r="F29" s="101">
        <v>114</v>
      </c>
      <c r="G29" s="102">
        <v>14</v>
      </c>
      <c r="H29" s="102">
        <v>313</v>
      </c>
      <c r="I29" s="102">
        <v>39</v>
      </c>
      <c r="J29" s="102">
        <v>52</v>
      </c>
      <c r="K29" s="102">
        <v>6</v>
      </c>
      <c r="L29" s="102">
        <v>15</v>
      </c>
      <c r="M29" s="102">
        <v>2</v>
      </c>
      <c r="N29" s="102">
        <v>1</v>
      </c>
      <c r="O29" s="102"/>
      <c r="P29" s="102">
        <v>6</v>
      </c>
      <c r="Q29" s="102">
        <v>3</v>
      </c>
      <c r="R29" s="102">
        <v>23</v>
      </c>
      <c r="S29" s="103">
        <v>2</v>
      </c>
    </row>
    <row r="30" spans="1:19" ht="18" customHeight="1" thickBot="1" x14ac:dyDescent="0.25">
      <c r="A30" s="383"/>
      <c r="B30" s="133" t="s">
        <v>17</v>
      </c>
      <c r="C30" s="52">
        <v>100</v>
      </c>
      <c r="D30" s="53">
        <f t="shared" ref="D30:S30" si="10">IF($C29=0,0%,(D29/$C29*100))</f>
        <v>88.813559322033896</v>
      </c>
      <c r="E30" s="54">
        <f t="shared" si="10"/>
        <v>11.186440677966102</v>
      </c>
      <c r="F30" s="52">
        <f t="shared" si="10"/>
        <v>19.322033898305087</v>
      </c>
      <c r="G30" s="53">
        <f t="shared" si="10"/>
        <v>2.3728813559322033</v>
      </c>
      <c r="H30" s="53">
        <f t="shared" si="10"/>
        <v>53.050847457627114</v>
      </c>
      <c r="I30" s="53">
        <f t="shared" si="10"/>
        <v>6.6101694915254239</v>
      </c>
      <c r="J30" s="53">
        <f t="shared" si="10"/>
        <v>8.8135593220338979</v>
      </c>
      <c r="K30" s="53">
        <f t="shared" si="10"/>
        <v>1.0169491525423728</v>
      </c>
      <c r="L30" s="53">
        <f t="shared" si="10"/>
        <v>2.5423728813559325</v>
      </c>
      <c r="M30" s="53">
        <f t="shared" si="10"/>
        <v>0.33898305084745761</v>
      </c>
      <c r="N30" s="53">
        <f t="shared" si="10"/>
        <v>0.16949152542372881</v>
      </c>
      <c r="O30" s="53">
        <f t="shared" si="10"/>
        <v>0</v>
      </c>
      <c r="P30" s="53">
        <f t="shared" si="10"/>
        <v>1.0169491525423728</v>
      </c>
      <c r="Q30" s="53">
        <f t="shared" si="10"/>
        <v>0.50847457627118642</v>
      </c>
      <c r="R30" s="53">
        <f t="shared" si="10"/>
        <v>3.898305084745763</v>
      </c>
      <c r="S30" s="54">
        <f t="shared" si="10"/>
        <v>0.33898305084745761</v>
      </c>
    </row>
    <row r="31" spans="1:19" ht="18" customHeight="1" x14ac:dyDescent="0.2">
      <c r="A31" s="328" t="s">
        <v>156</v>
      </c>
      <c r="B31" s="132" t="s">
        <v>21</v>
      </c>
      <c r="C31" s="104">
        <v>544</v>
      </c>
      <c r="D31" s="99">
        <v>478</v>
      </c>
      <c r="E31" s="100">
        <v>66</v>
      </c>
      <c r="F31" s="101">
        <v>102</v>
      </c>
      <c r="G31" s="102">
        <v>14</v>
      </c>
      <c r="H31" s="102">
        <v>295</v>
      </c>
      <c r="I31" s="102">
        <v>39</v>
      </c>
      <c r="J31" s="102">
        <v>43</v>
      </c>
      <c r="K31" s="102">
        <v>6</v>
      </c>
      <c r="L31" s="102">
        <v>12</v>
      </c>
      <c r="M31" s="102">
        <v>2</v>
      </c>
      <c r="N31" s="102">
        <v>1</v>
      </c>
      <c r="O31" s="102"/>
      <c r="P31" s="102">
        <v>5</v>
      </c>
      <c r="Q31" s="102">
        <v>3</v>
      </c>
      <c r="R31" s="102">
        <v>20</v>
      </c>
      <c r="S31" s="103">
        <v>2</v>
      </c>
    </row>
    <row r="32" spans="1:19" ht="18" customHeight="1" thickBot="1" x14ac:dyDescent="0.25">
      <c r="A32" s="383"/>
      <c r="B32" s="133" t="s">
        <v>17</v>
      </c>
      <c r="C32" s="52">
        <v>100</v>
      </c>
      <c r="D32" s="53">
        <f t="shared" ref="D32:S32" si="11">IF($C31=0,0%,(D31/$C31*100))</f>
        <v>87.867647058823522</v>
      </c>
      <c r="E32" s="54">
        <f t="shared" si="11"/>
        <v>12.132352941176471</v>
      </c>
      <c r="F32" s="52">
        <f t="shared" si="11"/>
        <v>18.75</v>
      </c>
      <c r="G32" s="53">
        <f t="shared" si="11"/>
        <v>2.5735294117647056</v>
      </c>
      <c r="H32" s="53">
        <f t="shared" si="11"/>
        <v>54.227941176470587</v>
      </c>
      <c r="I32" s="53">
        <f t="shared" si="11"/>
        <v>7.1691176470588234</v>
      </c>
      <c r="J32" s="53">
        <f t="shared" si="11"/>
        <v>7.9044117647058822</v>
      </c>
      <c r="K32" s="53">
        <f t="shared" si="11"/>
        <v>1.1029411764705883</v>
      </c>
      <c r="L32" s="53">
        <f t="shared" si="11"/>
        <v>2.2058823529411766</v>
      </c>
      <c r="M32" s="53">
        <f t="shared" si="11"/>
        <v>0.36764705882352938</v>
      </c>
      <c r="N32" s="53">
        <f t="shared" si="11"/>
        <v>0.18382352941176469</v>
      </c>
      <c r="O32" s="53">
        <f t="shared" si="11"/>
        <v>0</v>
      </c>
      <c r="P32" s="53">
        <f t="shared" si="11"/>
        <v>0.91911764705882359</v>
      </c>
      <c r="Q32" s="53">
        <f t="shared" si="11"/>
        <v>0.55147058823529416</v>
      </c>
      <c r="R32" s="53">
        <f t="shared" si="11"/>
        <v>3.6764705882352944</v>
      </c>
      <c r="S32" s="54">
        <f t="shared" si="11"/>
        <v>0.36764705882352938</v>
      </c>
    </row>
    <row r="33" spans="1:19" ht="18" customHeight="1" x14ac:dyDescent="0.2">
      <c r="A33" s="384" t="s">
        <v>30</v>
      </c>
      <c r="B33" s="132" t="s">
        <v>21</v>
      </c>
      <c r="C33" s="104">
        <v>85</v>
      </c>
      <c r="D33" s="99">
        <v>81</v>
      </c>
      <c r="E33" s="100">
        <v>4</v>
      </c>
      <c r="F33" s="101">
        <v>16</v>
      </c>
      <c r="G33" s="102"/>
      <c r="H33" s="102">
        <v>55</v>
      </c>
      <c r="I33" s="102">
        <v>4</v>
      </c>
      <c r="J33" s="102">
        <v>5</v>
      </c>
      <c r="K33" s="102"/>
      <c r="L33" s="102">
        <v>1</v>
      </c>
      <c r="M33" s="102"/>
      <c r="N33" s="102"/>
      <c r="O33" s="102"/>
      <c r="P33" s="102">
        <v>2</v>
      </c>
      <c r="Q33" s="102"/>
      <c r="R33" s="102">
        <v>2</v>
      </c>
      <c r="S33" s="103"/>
    </row>
    <row r="34" spans="1:19" ht="18" customHeight="1" thickBot="1" x14ac:dyDescent="0.25">
      <c r="A34" s="385"/>
      <c r="B34" s="133" t="s">
        <v>17</v>
      </c>
      <c r="C34" s="52">
        <v>100</v>
      </c>
      <c r="D34" s="53">
        <f t="shared" ref="D34:S34" si="12">IF($C33=0,0%,(D33/$C33*100))</f>
        <v>95.294117647058812</v>
      </c>
      <c r="E34" s="54">
        <f t="shared" si="12"/>
        <v>4.7058823529411766</v>
      </c>
      <c r="F34" s="52">
        <f t="shared" si="12"/>
        <v>18.823529411764707</v>
      </c>
      <c r="G34" s="53">
        <f t="shared" si="12"/>
        <v>0</v>
      </c>
      <c r="H34" s="53">
        <f t="shared" si="12"/>
        <v>64.705882352941174</v>
      </c>
      <c r="I34" s="53">
        <f t="shared" si="12"/>
        <v>4.7058823529411766</v>
      </c>
      <c r="J34" s="53">
        <f t="shared" si="12"/>
        <v>5.8823529411764701</v>
      </c>
      <c r="K34" s="53">
        <f t="shared" si="12"/>
        <v>0</v>
      </c>
      <c r="L34" s="53">
        <f t="shared" si="12"/>
        <v>1.1764705882352942</v>
      </c>
      <c r="M34" s="53">
        <f t="shared" si="12"/>
        <v>0</v>
      </c>
      <c r="N34" s="53">
        <f t="shared" si="12"/>
        <v>0</v>
      </c>
      <c r="O34" s="53">
        <f t="shared" si="12"/>
        <v>0</v>
      </c>
      <c r="P34" s="53">
        <f t="shared" si="12"/>
        <v>2.3529411764705883</v>
      </c>
      <c r="Q34" s="53">
        <f t="shared" si="12"/>
        <v>0</v>
      </c>
      <c r="R34" s="53">
        <f t="shared" si="12"/>
        <v>2.3529411764705883</v>
      </c>
      <c r="S34" s="54">
        <f t="shared" si="12"/>
        <v>0</v>
      </c>
    </row>
    <row r="35" spans="1:19" ht="18" customHeight="1" thickBot="1" x14ac:dyDescent="0.25">
      <c r="A35" s="327" t="s">
        <v>158</v>
      </c>
      <c r="B35" s="134" t="s">
        <v>29</v>
      </c>
      <c r="C35" s="104"/>
      <c r="D35" s="99"/>
      <c r="E35" s="100"/>
      <c r="F35" s="101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3"/>
    </row>
    <row r="36" spans="1:19" ht="18" customHeight="1" thickBot="1" x14ac:dyDescent="0.25">
      <c r="A36" s="329"/>
      <c r="B36" s="135" t="s">
        <v>17</v>
      </c>
      <c r="C36" s="60">
        <v>100</v>
      </c>
      <c r="D36" s="61">
        <f t="shared" ref="D36:S36" si="13">IF($C35=0,0%,(D35/$C35*100))</f>
        <v>0</v>
      </c>
      <c r="E36" s="62">
        <f t="shared" si="13"/>
        <v>0</v>
      </c>
      <c r="F36" s="60">
        <f t="shared" si="13"/>
        <v>0</v>
      </c>
      <c r="G36" s="61">
        <f t="shared" si="13"/>
        <v>0</v>
      </c>
      <c r="H36" s="61">
        <f t="shared" si="13"/>
        <v>0</v>
      </c>
      <c r="I36" s="61">
        <f t="shared" si="13"/>
        <v>0</v>
      </c>
      <c r="J36" s="61">
        <f t="shared" si="13"/>
        <v>0</v>
      </c>
      <c r="K36" s="61">
        <f t="shared" si="13"/>
        <v>0</v>
      </c>
      <c r="L36" s="61">
        <f t="shared" si="13"/>
        <v>0</v>
      </c>
      <c r="M36" s="61">
        <f t="shared" si="13"/>
        <v>0</v>
      </c>
      <c r="N36" s="61">
        <f t="shared" si="13"/>
        <v>0</v>
      </c>
      <c r="O36" s="61">
        <f t="shared" si="13"/>
        <v>0</v>
      </c>
      <c r="P36" s="61">
        <f t="shared" si="13"/>
        <v>0</v>
      </c>
      <c r="Q36" s="61">
        <f t="shared" si="13"/>
        <v>0</v>
      </c>
      <c r="R36" s="61">
        <f t="shared" si="13"/>
        <v>0</v>
      </c>
      <c r="S36" s="62">
        <f t="shared" si="13"/>
        <v>0</v>
      </c>
    </row>
    <row r="37" spans="1:19" ht="13.5" thickTop="1" x14ac:dyDescent="0.2"/>
  </sheetData>
  <mergeCells count="18">
    <mergeCell ref="A27:S27"/>
    <mergeCell ref="A29:A30"/>
    <mergeCell ref="A31:A32"/>
    <mergeCell ref="A33:A34"/>
    <mergeCell ref="A35:A36"/>
    <mergeCell ref="A17:S17"/>
    <mergeCell ref="A19:A20"/>
    <mergeCell ref="A21:A22"/>
    <mergeCell ref="A23:A24"/>
    <mergeCell ref="A25:A26"/>
    <mergeCell ref="A13:A14"/>
    <mergeCell ref="A15:A16"/>
    <mergeCell ref="A1:S2"/>
    <mergeCell ref="A3:B3"/>
    <mergeCell ref="A4:A5"/>
    <mergeCell ref="A7:A8"/>
    <mergeCell ref="A9:A10"/>
    <mergeCell ref="A11:A12"/>
  </mergeCells>
  <printOptions horizontalCentered="1" verticalCentered="1"/>
  <pageMargins left="0.25" right="0.25" top="0.25" bottom="0.25" header="0" footer="0.5"/>
  <pageSetup scale="70" orientation="landscape" r:id="rId1"/>
  <headerFooter alignWithMargins="0"/>
  <rowBreaks count="1" manualBreakCount="1">
    <brk id="16" max="16383" man="1"/>
  </rowBreaks>
  <ignoredErrors>
    <ignoredError sqref="A4:S36" unlocked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S32"/>
  <sheetViews>
    <sheetView zoomScaleNormal="100" zoomScaleSheetLayoutView="100" workbookViewId="0">
      <selection activeCell="U11" sqref="U11"/>
    </sheetView>
  </sheetViews>
  <sheetFormatPr defaultColWidth="8.85546875" defaultRowHeight="12.75" x14ac:dyDescent="0.2"/>
  <cols>
    <col min="1" max="1" width="45.7109375" style="3" customWidth="1"/>
    <col min="2" max="2" width="4" style="136" customWidth="1"/>
    <col min="3" max="3" width="8.28515625" style="3" customWidth="1"/>
    <col min="4" max="4" width="7.140625" style="3" customWidth="1"/>
    <col min="5" max="5" width="7.28515625" style="3" customWidth="1"/>
    <col min="6" max="6" width="8" style="3" customWidth="1"/>
    <col min="7" max="7" width="7.5703125" style="3" customWidth="1"/>
    <col min="8" max="8" width="7.28515625" style="3" customWidth="1"/>
    <col min="9" max="9" width="7.42578125" style="3" customWidth="1"/>
    <col min="10" max="10" width="8" style="3" customWidth="1"/>
    <col min="11" max="11" width="8.5703125" style="3" customWidth="1"/>
    <col min="12" max="12" width="7" style="3" customWidth="1"/>
    <col min="13" max="13" width="7.28515625" style="3" customWidth="1"/>
    <col min="14" max="14" width="7.85546875" style="3" customWidth="1"/>
    <col min="15" max="15" width="8.42578125" style="3" customWidth="1"/>
    <col min="16" max="16" width="8" style="3" customWidth="1"/>
    <col min="17" max="17" width="7.85546875" style="3" customWidth="1"/>
    <col min="18" max="18" width="6.7109375" style="3" customWidth="1"/>
    <col min="19" max="19" width="7.28515625" style="3" customWidth="1"/>
  </cols>
  <sheetData>
    <row r="1" spans="1:19" ht="18" customHeight="1" thickTop="1" x14ac:dyDescent="0.2">
      <c r="A1" s="310" t="s">
        <v>208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2"/>
    </row>
    <row r="2" spans="1:19" ht="18" customHeight="1" thickBot="1" x14ac:dyDescent="0.25">
      <c r="A2" s="375"/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  <c r="P2" s="376"/>
      <c r="Q2" s="376"/>
      <c r="R2" s="376"/>
      <c r="S2" s="377"/>
    </row>
    <row r="3" spans="1:19" s="3" customFormat="1" ht="69" customHeight="1" thickTop="1" thickBot="1" x14ac:dyDescent="0.25">
      <c r="A3" s="316" t="s">
        <v>65</v>
      </c>
      <c r="B3" s="317"/>
      <c r="C3" s="38" t="s">
        <v>115</v>
      </c>
      <c r="D3" s="29" t="s">
        <v>1</v>
      </c>
      <c r="E3" s="45" t="s">
        <v>2</v>
      </c>
      <c r="F3" s="30" t="s">
        <v>3</v>
      </c>
      <c r="G3" s="30" t="s">
        <v>4</v>
      </c>
      <c r="H3" s="29" t="s">
        <v>5</v>
      </c>
      <c r="I3" s="30" t="s">
        <v>6</v>
      </c>
      <c r="J3" s="29" t="s">
        <v>7</v>
      </c>
      <c r="K3" s="30" t="s">
        <v>8</v>
      </c>
      <c r="L3" s="29" t="s">
        <v>9</v>
      </c>
      <c r="M3" s="30" t="s">
        <v>10</v>
      </c>
      <c r="N3" s="29" t="s">
        <v>11</v>
      </c>
      <c r="O3" s="29" t="s">
        <v>12</v>
      </c>
      <c r="P3" s="29" t="s">
        <v>13</v>
      </c>
      <c r="Q3" s="29" t="s">
        <v>14</v>
      </c>
      <c r="R3" s="29" t="s">
        <v>15</v>
      </c>
      <c r="S3" s="31" t="s">
        <v>16</v>
      </c>
    </row>
    <row r="4" spans="1:19" ht="18" customHeight="1" thickTop="1" x14ac:dyDescent="0.2">
      <c r="A4" s="378" t="s">
        <v>180</v>
      </c>
      <c r="B4" s="130" t="s">
        <v>21</v>
      </c>
      <c r="C4" s="104">
        <v>41</v>
      </c>
      <c r="D4" s="99">
        <v>17</v>
      </c>
      <c r="E4" s="100">
        <v>24</v>
      </c>
      <c r="F4" s="101">
        <v>2</v>
      </c>
      <c r="G4" s="102"/>
      <c r="H4" s="102">
        <v>14</v>
      </c>
      <c r="I4" s="102">
        <v>22</v>
      </c>
      <c r="J4" s="102"/>
      <c r="K4" s="102"/>
      <c r="L4" s="102"/>
      <c r="M4" s="102"/>
      <c r="N4" s="102"/>
      <c r="O4" s="102"/>
      <c r="P4" s="102"/>
      <c r="Q4" s="102"/>
      <c r="R4" s="102">
        <v>1</v>
      </c>
      <c r="S4" s="103">
        <v>2</v>
      </c>
    </row>
    <row r="5" spans="1:19" ht="18" customHeight="1" thickBot="1" x14ac:dyDescent="0.25">
      <c r="A5" s="379"/>
      <c r="B5" s="131" t="s">
        <v>17</v>
      </c>
      <c r="C5" s="78">
        <v>100</v>
      </c>
      <c r="D5" s="79">
        <f t="shared" ref="D5:S5" si="0">IF($C4=0,0%,(D4/$C4*100))</f>
        <v>41.463414634146339</v>
      </c>
      <c r="E5" s="80">
        <f t="shared" si="0"/>
        <v>58.536585365853654</v>
      </c>
      <c r="F5" s="78">
        <f t="shared" si="0"/>
        <v>4.8780487804878048</v>
      </c>
      <c r="G5" s="79">
        <f t="shared" si="0"/>
        <v>0</v>
      </c>
      <c r="H5" s="79">
        <f t="shared" si="0"/>
        <v>34.146341463414636</v>
      </c>
      <c r="I5" s="79">
        <f t="shared" si="0"/>
        <v>53.658536585365859</v>
      </c>
      <c r="J5" s="79">
        <f t="shared" si="0"/>
        <v>0</v>
      </c>
      <c r="K5" s="79">
        <f t="shared" si="0"/>
        <v>0</v>
      </c>
      <c r="L5" s="79">
        <f t="shared" si="0"/>
        <v>0</v>
      </c>
      <c r="M5" s="79">
        <f t="shared" si="0"/>
        <v>0</v>
      </c>
      <c r="N5" s="79">
        <f t="shared" si="0"/>
        <v>0</v>
      </c>
      <c r="O5" s="79">
        <f t="shared" si="0"/>
        <v>0</v>
      </c>
      <c r="P5" s="79">
        <f t="shared" si="0"/>
        <v>0</v>
      </c>
      <c r="Q5" s="79">
        <f t="shared" si="0"/>
        <v>0</v>
      </c>
      <c r="R5" s="79">
        <f t="shared" si="0"/>
        <v>2.4390243902439024</v>
      </c>
      <c r="S5" s="80">
        <f t="shared" si="0"/>
        <v>4.8780487804878048</v>
      </c>
    </row>
    <row r="6" spans="1:19" ht="33.6" customHeight="1" thickBot="1" x14ac:dyDescent="0.25">
      <c r="A6" s="93" t="s">
        <v>66</v>
      </c>
      <c r="B6" s="128" t="s">
        <v>17</v>
      </c>
      <c r="C6" s="204">
        <v>100</v>
      </c>
      <c r="D6" s="205">
        <v>51.545972339999999</v>
      </c>
      <c r="E6" s="206">
        <v>48.454027660000001</v>
      </c>
      <c r="F6" s="207">
        <v>2.6715486849999999</v>
      </c>
      <c r="G6" s="205">
        <v>3.071602929</v>
      </c>
      <c r="H6" s="205">
        <v>41.842961760000001</v>
      </c>
      <c r="I6" s="205">
        <v>36.798209929999999</v>
      </c>
      <c r="J6" s="205">
        <v>1.213723895</v>
      </c>
      <c r="K6" s="205">
        <v>1.9324654189999999</v>
      </c>
      <c r="L6" s="205">
        <v>4.1700569569999999</v>
      </c>
      <c r="M6" s="205">
        <v>5.0244100899999999</v>
      </c>
      <c r="N6" s="205">
        <v>9.4928125850000003E-2</v>
      </c>
      <c r="O6" s="205">
        <v>1.3561160839999999E-2</v>
      </c>
      <c r="P6" s="205">
        <v>0.23053973420000001</v>
      </c>
      <c r="Q6" s="205">
        <v>0.28478437750000002</v>
      </c>
      <c r="R6" s="205">
        <v>1.322213181</v>
      </c>
      <c r="S6" s="206">
        <v>1.3289937620000001</v>
      </c>
    </row>
    <row r="7" spans="1:19" ht="18" customHeight="1" thickBot="1" x14ac:dyDescent="0.25">
      <c r="A7" s="346" t="s">
        <v>209</v>
      </c>
      <c r="B7" s="132" t="s">
        <v>21</v>
      </c>
      <c r="C7" s="104">
        <v>15</v>
      </c>
      <c r="D7" s="99">
        <v>8</v>
      </c>
      <c r="E7" s="100">
        <v>7</v>
      </c>
      <c r="F7" s="101">
        <v>1</v>
      </c>
      <c r="G7" s="102"/>
      <c r="H7" s="102">
        <v>7</v>
      </c>
      <c r="I7" s="102">
        <v>7</v>
      </c>
      <c r="J7" s="102"/>
      <c r="K7" s="102"/>
      <c r="L7" s="102"/>
      <c r="M7" s="102"/>
      <c r="N7" s="102"/>
      <c r="O7" s="102"/>
      <c r="P7" s="102"/>
      <c r="Q7" s="102"/>
      <c r="R7" s="102"/>
      <c r="S7" s="103"/>
    </row>
    <row r="8" spans="1:19" ht="18" customHeight="1" thickBot="1" x14ac:dyDescent="0.25">
      <c r="A8" s="346"/>
      <c r="B8" s="133" t="s">
        <v>17</v>
      </c>
      <c r="C8" s="52">
        <v>100</v>
      </c>
      <c r="D8" s="53">
        <f t="shared" ref="D8:S8" si="1">IF($C7=0,0%,(D7/$C7*100))</f>
        <v>53.333333333333336</v>
      </c>
      <c r="E8" s="54">
        <f t="shared" si="1"/>
        <v>46.666666666666664</v>
      </c>
      <c r="F8" s="52">
        <f t="shared" si="1"/>
        <v>6.666666666666667</v>
      </c>
      <c r="G8" s="53">
        <f t="shared" si="1"/>
        <v>0</v>
      </c>
      <c r="H8" s="53">
        <f t="shared" si="1"/>
        <v>46.666666666666664</v>
      </c>
      <c r="I8" s="53">
        <f t="shared" si="1"/>
        <v>46.666666666666664</v>
      </c>
      <c r="J8" s="53">
        <f t="shared" si="1"/>
        <v>0</v>
      </c>
      <c r="K8" s="53">
        <f t="shared" si="1"/>
        <v>0</v>
      </c>
      <c r="L8" s="53">
        <f t="shared" si="1"/>
        <v>0</v>
      </c>
      <c r="M8" s="53">
        <f t="shared" si="1"/>
        <v>0</v>
      </c>
      <c r="N8" s="53">
        <f t="shared" si="1"/>
        <v>0</v>
      </c>
      <c r="O8" s="53">
        <f t="shared" si="1"/>
        <v>0</v>
      </c>
      <c r="P8" s="53">
        <f t="shared" si="1"/>
        <v>0</v>
      </c>
      <c r="Q8" s="53">
        <f t="shared" si="1"/>
        <v>0</v>
      </c>
      <c r="R8" s="53">
        <f t="shared" si="1"/>
        <v>0</v>
      </c>
      <c r="S8" s="54">
        <f t="shared" si="1"/>
        <v>0</v>
      </c>
    </row>
    <row r="9" spans="1:19" ht="18" customHeight="1" thickBot="1" x14ac:dyDescent="0.25">
      <c r="A9" s="346" t="s">
        <v>185</v>
      </c>
      <c r="B9" s="132" t="s">
        <v>21</v>
      </c>
      <c r="C9" s="104">
        <v>4</v>
      </c>
      <c r="D9" s="99">
        <v>2</v>
      </c>
      <c r="E9" s="100">
        <v>2</v>
      </c>
      <c r="F9" s="101"/>
      <c r="G9" s="102"/>
      <c r="H9" s="102">
        <v>2</v>
      </c>
      <c r="I9" s="102">
        <v>1</v>
      </c>
      <c r="J9" s="102"/>
      <c r="K9" s="102"/>
      <c r="L9" s="102"/>
      <c r="M9" s="102"/>
      <c r="N9" s="102"/>
      <c r="O9" s="102"/>
      <c r="P9" s="102"/>
      <c r="Q9" s="102"/>
      <c r="R9" s="102"/>
      <c r="S9" s="103">
        <v>1</v>
      </c>
    </row>
    <row r="10" spans="1:19" ht="18" customHeight="1" thickBot="1" x14ac:dyDescent="0.25">
      <c r="A10" s="346"/>
      <c r="B10" s="133" t="s">
        <v>17</v>
      </c>
      <c r="C10" s="52">
        <v>100</v>
      </c>
      <c r="D10" s="53">
        <f t="shared" ref="D10:S10" si="2">IF($C9=0,0%,(D9/$C9*100))</f>
        <v>50</v>
      </c>
      <c r="E10" s="54">
        <f t="shared" si="2"/>
        <v>50</v>
      </c>
      <c r="F10" s="52">
        <f t="shared" si="2"/>
        <v>0</v>
      </c>
      <c r="G10" s="53">
        <f t="shared" si="2"/>
        <v>0</v>
      </c>
      <c r="H10" s="53">
        <f t="shared" si="2"/>
        <v>50</v>
      </c>
      <c r="I10" s="53">
        <f t="shared" si="2"/>
        <v>25</v>
      </c>
      <c r="J10" s="53">
        <f t="shared" si="2"/>
        <v>0</v>
      </c>
      <c r="K10" s="53">
        <f t="shared" si="2"/>
        <v>0</v>
      </c>
      <c r="L10" s="53">
        <f t="shared" si="2"/>
        <v>0</v>
      </c>
      <c r="M10" s="53">
        <f t="shared" si="2"/>
        <v>0</v>
      </c>
      <c r="N10" s="53">
        <f t="shared" si="2"/>
        <v>0</v>
      </c>
      <c r="O10" s="53">
        <f t="shared" si="2"/>
        <v>0</v>
      </c>
      <c r="P10" s="53">
        <f t="shared" si="2"/>
        <v>0</v>
      </c>
      <c r="Q10" s="53">
        <f t="shared" si="2"/>
        <v>0</v>
      </c>
      <c r="R10" s="53">
        <f t="shared" si="2"/>
        <v>0</v>
      </c>
      <c r="S10" s="54">
        <f t="shared" si="2"/>
        <v>25</v>
      </c>
    </row>
    <row r="11" spans="1:19" ht="18" customHeight="1" thickBot="1" x14ac:dyDescent="0.25">
      <c r="A11" s="346" t="s">
        <v>186</v>
      </c>
      <c r="B11" s="132" t="s">
        <v>21</v>
      </c>
      <c r="C11" s="104">
        <v>22</v>
      </c>
      <c r="D11" s="99">
        <v>7</v>
      </c>
      <c r="E11" s="100">
        <v>15</v>
      </c>
      <c r="F11" s="101">
        <v>1</v>
      </c>
      <c r="G11" s="102"/>
      <c r="H11" s="102">
        <v>5</v>
      </c>
      <c r="I11" s="102">
        <v>14</v>
      </c>
      <c r="J11" s="102"/>
      <c r="K11" s="102"/>
      <c r="L11" s="102"/>
      <c r="M11" s="102"/>
      <c r="N11" s="102"/>
      <c r="O11" s="102"/>
      <c r="P11" s="102"/>
      <c r="Q11" s="102"/>
      <c r="R11" s="102">
        <v>1</v>
      </c>
      <c r="S11" s="103">
        <v>1</v>
      </c>
    </row>
    <row r="12" spans="1:19" ht="18" customHeight="1" thickBot="1" x14ac:dyDescent="0.25">
      <c r="A12" s="346"/>
      <c r="B12" s="133" t="s">
        <v>17</v>
      </c>
      <c r="C12" s="52">
        <v>100</v>
      </c>
      <c r="D12" s="53">
        <f t="shared" ref="D12:S12" si="3">IF($C11=0,0%,(D11/$C11*100))</f>
        <v>31.818181818181817</v>
      </c>
      <c r="E12" s="54">
        <f t="shared" si="3"/>
        <v>68.181818181818173</v>
      </c>
      <c r="F12" s="52">
        <f t="shared" si="3"/>
        <v>4.5454545454545459</v>
      </c>
      <c r="G12" s="53">
        <f t="shared" si="3"/>
        <v>0</v>
      </c>
      <c r="H12" s="53">
        <f t="shared" si="3"/>
        <v>22.727272727272727</v>
      </c>
      <c r="I12" s="53">
        <f t="shared" si="3"/>
        <v>63.636363636363633</v>
      </c>
      <c r="J12" s="53">
        <f t="shared" si="3"/>
        <v>0</v>
      </c>
      <c r="K12" s="53">
        <f t="shared" si="3"/>
        <v>0</v>
      </c>
      <c r="L12" s="53">
        <f t="shared" si="3"/>
        <v>0</v>
      </c>
      <c r="M12" s="53">
        <f t="shared" si="3"/>
        <v>0</v>
      </c>
      <c r="N12" s="53">
        <f t="shared" si="3"/>
        <v>0</v>
      </c>
      <c r="O12" s="53">
        <f t="shared" si="3"/>
        <v>0</v>
      </c>
      <c r="P12" s="53">
        <f t="shared" si="3"/>
        <v>0</v>
      </c>
      <c r="Q12" s="53">
        <f t="shared" si="3"/>
        <v>0</v>
      </c>
      <c r="R12" s="53">
        <f t="shared" si="3"/>
        <v>4.5454545454545459</v>
      </c>
      <c r="S12" s="54">
        <f t="shared" si="3"/>
        <v>4.5454545454545459</v>
      </c>
    </row>
    <row r="13" spans="1:19" ht="18" customHeight="1" thickBot="1" x14ac:dyDescent="0.25">
      <c r="A13" s="380" t="s">
        <v>159</v>
      </c>
      <c r="B13" s="381"/>
      <c r="C13" s="381"/>
      <c r="D13" s="381"/>
      <c r="E13" s="381"/>
      <c r="F13" s="381"/>
      <c r="G13" s="381"/>
      <c r="H13" s="381"/>
      <c r="I13" s="381"/>
      <c r="J13" s="381"/>
      <c r="K13" s="381"/>
      <c r="L13" s="381"/>
      <c r="M13" s="381"/>
      <c r="N13" s="381"/>
      <c r="O13" s="381"/>
      <c r="P13" s="381"/>
      <c r="Q13" s="381"/>
      <c r="R13" s="381"/>
      <c r="S13" s="382"/>
    </row>
    <row r="14" spans="1:19" ht="18" customHeight="1" thickBot="1" x14ac:dyDescent="0.25">
      <c r="A14" s="263" t="s">
        <v>28</v>
      </c>
      <c r="B14" s="129" t="s">
        <v>29</v>
      </c>
      <c r="C14" s="92">
        <v>4</v>
      </c>
      <c r="D14" s="19"/>
      <c r="E14" s="46"/>
      <c r="F14" s="19"/>
      <c r="G14" s="20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2"/>
    </row>
    <row r="15" spans="1:19" ht="18" customHeight="1" x14ac:dyDescent="0.2">
      <c r="A15" s="328" t="s">
        <v>41</v>
      </c>
      <c r="B15" s="132" t="s">
        <v>21</v>
      </c>
      <c r="C15" s="104">
        <v>36</v>
      </c>
      <c r="D15" s="99">
        <v>17</v>
      </c>
      <c r="E15" s="100">
        <v>19</v>
      </c>
      <c r="F15" s="101">
        <v>1</v>
      </c>
      <c r="G15" s="102">
        <v>6</v>
      </c>
      <c r="H15" s="102">
        <v>12</v>
      </c>
      <c r="I15" s="102">
        <v>10</v>
      </c>
      <c r="J15" s="102"/>
      <c r="K15" s="102">
        <v>1</v>
      </c>
      <c r="L15" s="102">
        <v>2</v>
      </c>
      <c r="M15" s="102">
        <v>2</v>
      </c>
      <c r="N15" s="102"/>
      <c r="O15" s="102"/>
      <c r="P15" s="102"/>
      <c r="Q15" s="102"/>
      <c r="R15" s="102">
        <v>2</v>
      </c>
      <c r="S15" s="103"/>
    </row>
    <row r="16" spans="1:19" ht="18" customHeight="1" thickBot="1" x14ac:dyDescent="0.25">
      <c r="A16" s="383"/>
      <c r="B16" s="133" t="s">
        <v>17</v>
      </c>
      <c r="C16" s="52">
        <v>100</v>
      </c>
      <c r="D16" s="53">
        <f t="shared" ref="D16:S16" si="4">IF($C15=0,0%,(D15/$C15*100))</f>
        <v>47.222222222222221</v>
      </c>
      <c r="E16" s="54">
        <f t="shared" si="4"/>
        <v>52.777777777777779</v>
      </c>
      <c r="F16" s="52">
        <f t="shared" si="4"/>
        <v>2.7777777777777777</v>
      </c>
      <c r="G16" s="53">
        <f t="shared" si="4"/>
        <v>16.666666666666664</v>
      </c>
      <c r="H16" s="53">
        <f t="shared" si="4"/>
        <v>33.333333333333329</v>
      </c>
      <c r="I16" s="53">
        <f t="shared" si="4"/>
        <v>27.777777777777779</v>
      </c>
      <c r="J16" s="53">
        <f t="shared" si="4"/>
        <v>0</v>
      </c>
      <c r="K16" s="53">
        <f t="shared" si="4"/>
        <v>2.7777777777777777</v>
      </c>
      <c r="L16" s="53">
        <f t="shared" si="4"/>
        <v>5.5555555555555554</v>
      </c>
      <c r="M16" s="53">
        <f t="shared" si="4"/>
        <v>5.5555555555555554</v>
      </c>
      <c r="N16" s="53">
        <f t="shared" si="4"/>
        <v>0</v>
      </c>
      <c r="O16" s="53">
        <f t="shared" si="4"/>
        <v>0</v>
      </c>
      <c r="P16" s="53">
        <f t="shared" si="4"/>
        <v>0</v>
      </c>
      <c r="Q16" s="53">
        <f t="shared" si="4"/>
        <v>0</v>
      </c>
      <c r="R16" s="53">
        <f t="shared" si="4"/>
        <v>5.5555555555555554</v>
      </c>
      <c r="S16" s="54">
        <f t="shared" si="4"/>
        <v>0</v>
      </c>
    </row>
    <row r="17" spans="1:19" ht="18" customHeight="1" x14ac:dyDescent="0.2">
      <c r="A17" s="328" t="s">
        <v>156</v>
      </c>
      <c r="B17" s="132" t="s">
        <v>21</v>
      </c>
      <c r="C17" s="104">
        <v>9</v>
      </c>
      <c r="D17" s="99">
        <v>4</v>
      </c>
      <c r="E17" s="100">
        <v>5</v>
      </c>
      <c r="F17" s="101"/>
      <c r="G17" s="102">
        <v>2</v>
      </c>
      <c r="H17" s="102">
        <v>3</v>
      </c>
      <c r="I17" s="102">
        <v>2</v>
      </c>
      <c r="J17" s="102"/>
      <c r="K17" s="102"/>
      <c r="L17" s="102"/>
      <c r="M17" s="102">
        <v>1</v>
      </c>
      <c r="N17" s="102"/>
      <c r="O17" s="102"/>
      <c r="P17" s="102"/>
      <c r="Q17" s="102"/>
      <c r="R17" s="102">
        <v>1</v>
      </c>
      <c r="S17" s="103"/>
    </row>
    <row r="18" spans="1:19" ht="18" customHeight="1" thickBot="1" x14ac:dyDescent="0.25">
      <c r="A18" s="383"/>
      <c r="B18" s="133" t="s">
        <v>17</v>
      </c>
      <c r="C18" s="52">
        <v>100</v>
      </c>
      <c r="D18" s="53">
        <f t="shared" ref="D18:S18" si="5">IF($C17=0,0%,(D17/$C17*100))</f>
        <v>44.444444444444443</v>
      </c>
      <c r="E18" s="54">
        <f t="shared" si="5"/>
        <v>55.555555555555557</v>
      </c>
      <c r="F18" s="52">
        <f t="shared" si="5"/>
        <v>0</v>
      </c>
      <c r="G18" s="53">
        <f t="shared" si="5"/>
        <v>22.222222222222221</v>
      </c>
      <c r="H18" s="53">
        <f t="shared" si="5"/>
        <v>33.333333333333329</v>
      </c>
      <c r="I18" s="53">
        <f t="shared" si="5"/>
        <v>22.222222222222221</v>
      </c>
      <c r="J18" s="53">
        <f t="shared" si="5"/>
        <v>0</v>
      </c>
      <c r="K18" s="53">
        <f t="shared" si="5"/>
        <v>0</v>
      </c>
      <c r="L18" s="53">
        <f t="shared" si="5"/>
        <v>0</v>
      </c>
      <c r="M18" s="53">
        <f t="shared" si="5"/>
        <v>11.111111111111111</v>
      </c>
      <c r="N18" s="53">
        <f t="shared" si="5"/>
        <v>0</v>
      </c>
      <c r="O18" s="53">
        <f t="shared" si="5"/>
        <v>0</v>
      </c>
      <c r="P18" s="53">
        <f t="shared" si="5"/>
        <v>0</v>
      </c>
      <c r="Q18" s="53">
        <f t="shared" si="5"/>
        <v>0</v>
      </c>
      <c r="R18" s="53">
        <f t="shared" si="5"/>
        <v>11.111111111111111</v>
      </c>
      <c r="S18" s="54">
        <f t="shared" si="5"/>
        <v>0</v>
      </c>
    </row>
    <row r="19" spans="1:19" ht="18" customHeight="1" x14ac:dyDescent="0.2">
      <c r="A19" s="384" t="s">
        <v>30</v>
      </c>
      <c r="B19" s="132" t="s">
        <v>21</v>
      </c>
      <c r="C19" s="104">
        <v>9</v>
      </c>
      <c r="D19" s="99">
        <v>4</v>
      </c>
      <c r="E19" s="100">
        <v>5</v>
      </c>
      <c r="F19" s="101"/>
      <c r="G19" s="102">
        <v>2</v>
      </c>
      <c r="H19" s="102">
        <v>3</v>
      </c>
      <c r="I19" s="102">
        <v>2</v>
      </c>
      <c r="J19" s="102"/>
      <c r="K19" s="102"/>
      <c r="L19" s="102"/>
      <c r="M19" s="102">
        <v>1</v>
      </c>
      <c r="N19" s="102"/>
      <c r="O19" s="102"/>
      <c r="P19" s="102"/>
      <c r="Q19" s="102"/>
      <c r="R19" s="102">
        <v>1</v>
      </c>
      <c r="S19" s="103"/>
    </row>
    <row r="20" spans="1:19" ht="18" customHeight="1" thickBot="1" x14ac:dyDescent="0.25">
      <c r="A20" s="385"/>
      <c r="B20" s="133" t="s">
        <v>17</v>
      </c>
      <c r="C20" s="52">
        <v>100</v>
      </c>
      <c r="D20" s="53">
        <f t="shared" ref="D20:S20" si="6">IF($C19=0,0%,(D19/$C19*100))</f>
        <v>44.444444444444443</v>
      </c>
      <c r="E20" s="54">
        <f t="shared" si="6"/>
        <v>55.555555555555557</v>
      </c>
      <c r="F20" s="52">
        <f t="shared" si="6"/>
        <v>0</v>
      </c>
      <c r="G20" s="53">
        <f t="shared" si="6"/>
        <v>22.222222222222221</v>
      </c>
      <c r="H20" s="53">
        <f t="shared" si="6"/>
        <v>33.333333333333329</v>
      </c>
      <c r="I20" s="53">
        <f t="shared" si="6"/>
        <v>22.222222222222221</v>
      </c>
      <c r="J20" s="53">
        <f t="shared" si="6"/>
        <v>0</v>
      </c>
      <c r="K20" s="53">
        <f t="shared" si="6"/>
        <v>0</v>
      </c>
      <c r="L20" s="53">
        <f t="shared" si="6"/>
        <v>0</v>
      </c>
      <c r="M20" s="53">
        <f t="shared" si="6"/>
        <v>11.111111111111111</v>
      </c>
      <c r="N20" s="53">
        <f t="shared" si="6"/>
        <v>0</v>
      </c>
      <c r="O20" s="53">
        <f t="shared" si="6"/>
        <v>0</v>
      </c>
      <c r="P20" s="53">
        <f t="shared" si="6"/>
        <v>0</v>
      </c>
      <c r="Q20" s="53">
        <f t="shared" si="6"/>
        <v>0</v>
      </c>
      <c r="R20" s="53">
        <f t="shared" si="6"/>
        <v>11.111111111111111</v>
      </c>
      <c r="S20" s="54">
        <f t="shared" si="6"/>
        <v>0</v>
      </c>
    </row>
    <row r="21" spans="1:19" ht="18" customHeight="1" x14ac:dyDescent="0.2">
      <c r="A21" s="386" t="s">
        <v>158</v>
      </c>
      <c r="B21" s="132" t="s">
        <v>21</v>
      </c>
      <c r="C21" s="104">
        <v>2</v>
      </c>
      <c r="D21" s="99">
        <v>1</v>
      </c>
      <c r="E21" s="100">
        <v>1</v>
      </c>
      <c r="F21" s="101"/>
      <c r="G21" s="102"/>
      <c r="H21" s="102">
        <v>1</v>
      </c>
      <c r="I21" s="102">
        <v>1</v>
      </c>
      <c r="J21" s="102"/>
      <c r="K21" s="102"/>
      <c r="L21" s="102"/>
      <c r="M21" s="102"/>
      <c r="N21" s="102"/>
      <c r="O21" s="102"/>
      <c r="P21" s="102"/>
      <c r="Q21" s="102"/>
      <c r="R21" s="102"/>
      <c r="S21" s="103"/>
    </row>
    <row r="22" spans="1:19" ht="18" customHeight="1" thickBot="1" x14ac:dyDescent="0.25">
      <c r="A22" s="387"/>
      <c r="B22" s="133" t="s">
        <v>17</v>
      </c>
      <c r="C22" s="52">
        <v>100</v>
      </c>
      <c r="D22" s="53">
        <f t="shared" ref="D22:S22" si="7">IF($C21=0,0%,(D21/$C21*100))</f>
        <v>50</v>
      </c>
      <c r="E22" s="54">
        <f t="shared" si="7"/>
        <v>50</v>
      </c>
      <c r="F22" s="52">
        <f t="shared" si="7"/>
        <v>0</v>
      </c>
      <c r="G22" s="53">
        <f t="shared" si="7"/>
        <v>0</v>
      </c>
      <c r="H22" s="53">
        <f t="shared" si="7"/>
        <v>50</v>
      </c>
      <c r="I22" s="53">
        <f t="shared" si="7"/>
        <v>50</v>
      </c>
      <c r="J22" s="53">
        <f t="shared" si="7"/>
        <v>0</v>
      </c>
      <c r="K22" s="53">
        <f t="shared" si="7"/>
        <v>0</v>
      </c>
      <c r="L22" s="53">
        <f t="shared" si="7"/>
        <v>0</v>
      </c>
      <c r="M22" s="53">
        <f t="shared" si="7"/>
        <v>0</v>
      </c>
      <c r="N22" s="53">
        <f t="shared" si="7"/>
        <v>0</v>
      </c>
      <c r="O22" s="53">
        <f t="shared" si="7"/>
        <v>0</v>
      </c>
      <c r="P22" s="53">
        <f t="shared" si="7"/>
        <v>0</v>
      </c>
      <c r="Q22" s="53">
        <f t="shared" si="7"/>
        <v>0</v>
      </c>
      <c r="R22" s="53">
        <f t="shared" si="7"/>
        <v>0</v>
      </c>
      <c r="S22" s="54">
        <f t="shared" si="7"/>
        <v>0</v>
      </c>
    </row>
    <row r="23" spans="1:19" ht="18" customHeight="1" thickBot="1" x14ac:dyDescent="0.25">
      <c r="A23" s="388" t="s">
        <v>157</v>
      </c>
      <c r="B23" s="389"/>
      <c r="C23" s="389"/>
      <c r="D23" s="389"/>
      <c r="E23" s="389"/>
      <c r="F23" s="389"/>
      <c r="G23" s="389"/>
      <c r="H23" s="389"/>
      <c r="I23" s="389"/>
      <c r="J23" s="389"/>
      <c r="K23" s="389"/>
      <c r="L23" s="389"/>
      <c r="M23" s="389"/>
      <c r="N23" s="389"/>
      <c r="O23" s="389"/>
      <c r="P23" s="389"/>
      <c r="Q23" s="389"/>
      <c r="R23" s="389"/>
      <c r="S23" s="390"/>
    </row>
    <row r="24" spans="1:19" ht="13.5" thickBot="1" x14ac:dyDescent="0.25">
      <c r="A24" s="262" t="s">
        <v>28</v>
      </c>
      <c r="B24" s="129" t="s">
        <v>29</v>
      </c>
      <c r="C24" s="39">
        <v>16</v>
      </c>
      <c r="D24" s="19"/>
      <c r="E24" s="46"/>
      <c r="F24" s="19"/>
      <c r="G24" s="20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2"/>
    </row>
    <row r="25" spans="1:19" ht="18" customHeight="1" x14ac:dyDescent="0.2">
      <c r="A25" s="328" t="s">
        <v>41</v>
      </c>
      <c r="B25" s="132" t="s">
        <v>21</v>
      </c>
      <c r="C25" s="104">
        <v>741</v>
      </c>
      <c r="D25" s="99">
        <v>334</v>
      </c>
      <c r="E25" s="100">
        <v>407</v>
      </c>
      <c r="F25" s="101">
        <v>38</v>
      </c>
      <c r="G25" s="102">
        <v>54</v>
      </c>
      <c r="H25" s="102">
        <v>260</v>
      </c>
      <c r="I25" s="102">
        <v>312</v>
      </c>
      <c r="J25" s="102">
        <v>10</v>
      </c>
      <c r="K25" s="102">
        <v>11</v>
      </c>
      <c r="L25" s="102">
        <v>11</v>
      </c>
      <c r="M25" s="102">
        <v>15</v>
      </c>
      <c r="N25" s="102"/>
      <c r="O25" s="102"/>
      <c r="P25" s="102">
        <v>4</v>
      </c>
      <c r="Q25" s="102">
        <v>2</v>
      </c>
      <c r="R25" s="102">
        <v>11</v>
      </c>
      <c r="S25" s="103">
        <v>13</v>
      </c>
    </row>
    <row r="26" spans="1:19" ht="18" customHeight="1" thickBot="1" x14ac:dyDescent="0.25">
      <c r="A26" s="383"/>
      <c r="B26" s="133" t="s">
        <v>17</v>
      </c>
      <c r="C26" s="52">
        <v>100</v>
      </c>
      <c r="D26" s="53">
        <f t="shared" ref="D26:S26" si="8">IF($C25=0,0%,(D25/$C25*100))</f>
        <v>45.074224021592443</v>
      </c>
      <c r="E26" s="54">
        <f t="shared" si="8"/>
        <v>54.925775978407557</v>
      </c>
      <c r="F26" s="52">
        <f t="shared" si="8"/>
        <v>5.1282051282051277</v>
      </c>
      <c r="G26" s="53">
        <f t="shared" si="8"/>
        <v>7.2874493927125501</v>
      </c>
      <c r="H26" s="53">
        <f t="shared" si="8"/>
        <v>35.087719298245609</v>
      </c>
      <c r="I26" s="53">
        <f t="shared" si="8"/>
        <v>42.105263157894733</v>
      </c>
      <c r="J26" s="53">
        <f t="shared" si="8"/>
        <v>1.3495276653171391</v>
      </c>
      <c r="K26" s="53">
        <f t="shared" si="8"/>
        <v>1.4844804318488529</v>
      </c>
      <c r="L26" s="53">
        <f t="shared" si="8"/>
        <v>1.4844804318488529</v>
      </c>
      <c r="M26" s="53">
        <f t="shared" si="8"/>
        <v>2.0242914979757085</v>
      </c>
      <c r="N26" s="53">
        <f t="shared" si="8"/>
        <v>0</v>
      </c>
      <c r="O26" s="53">
        <f t="shared" si="8"/>
        <v>0</v>
      </c>
      <c r="P26" s="53">
        <f t="shared" si="8"/>
        <v>0.53981106612685559</v>
      </c>
      <c r="Q26" s="53">
        <f t="shared" si="8"/>
        <v>0.26990553306342779</v>
      </c>
      <c r="R26" s="53">
        <f t="shared" si="8"/>
        <v>1.4844804318488529</v>
      </c>
      <c r="S26" s="54">
        <f t="shared" si="8"/>
        <v>1.7543859649122806</v>
      </c>
    </row>
    <row r="27" spans="1:19" ht="18" customHeight="1" x14ac:dyDescent="0.2">
      <c r="A27" s="328" t="s">
        <v>156</v>
      </c>
      <c r="B27" s="132" t="s">
        <v>21</v>
      </c>
      <c r="C27" s="104">
        <v>435</v>
      </c>
      <c r="D27" s="99">
        <v>198</v>
      </c>
      <c r="E27" s="100">
        <v>237</v>
      </c>
      <c r="F27" s="101">
        <v>18</v>
      </c>
      <c r="G27" s="102">
        <v>29</v>
      </c>
      <c r="H27" s="102">
        <v>164</v>
      </c>
      <c r="I27" s="102">
        <v>187</v>
      </c>
      <c r="J27" s="102">
        <v>4</v>
      </c>
      <c r="K27" s="102">
        <v>6</v>
      </c>
      <c r="L27" s="102">
        <v>5</v>
      </c>
      <c r="M27" s="102">
        <v>7</v>
      </c>
      <c r="N27" s="102"/>
      <c r="O27" s="102"/>
      <c r="P27" s="102">
        <v>1</v>
      </c>
      <c r="Q27" s="102">
        <v>2</v>
      </c>
      <c r="R27" s="102">
        <v>6</v>
      </c>
      <c r="S27" s="103">
        <v>6</v>
      </c>
    </row>
    <row r="28" spans="1:19" ht="18" customHeight="1" thickBot="1" x14ac:dyDescent="0.25">
      <c r="A28" s="383"/>
      <c r="B28" s="133" t="s">
        <v>17</v>
      </c>
      <c r="C28" s="52">
        <v>100</v>
      </c>
      <c r="D28" s="53">
        <f t="shared" ref="D28:S28" si="9">IF($C27=0,0%,(D27/$C27*100))</f>
        <v>45.517241379310349</v>
      </c>
      <c r="E28" s="54">
        <f t="shared" si="9"/>
        <v>54.482758620689651</v>
      </c>
      <c r="F28" s="52">
        <f t="shared" si="9"/>
        <v>4.1379310344827589</v>
      </c>
      <c r="G28" s="53">
        <f t="shared" si="9"/>
        <v>6.666666666666667</v>
      </c>
      <c r="H28" s="53">
        <f t="shared" si="9"/>
        <v>37.701149425287355</v>
      </c>
      <c r="I28" s="53">
        <f t="shared" si="9"/>
        <v>42.988505747126439</v>
      </c>
      <c r="J28" s="53">
        <f t="shared" si="9"/>
        <v>0.91954022988505746</v>
      </c>
      <c r="K28" s="53">
        <f t="shared" si="9"/>
        <v>1.3793103448275863</v>
      </c>
      <c r="L28" s="53">
        <f t="shared" si="9"/>
        <v>1.1494252873563218</v>
      </c>
      <c r="M28" s="53">
        <f t="shared" si="9"/>
        <v>1.6091954022988506</v>
      </c>
      <c r="N28" s="53">
        <f t="shared" si="9"/>
        <v>0</v>
      </c>
      <c r="O28" s="53">
        <f t="shared" si="9"/>
        <v>0</v>
      </c>
      <c r="P28" s="53">
        <f t="shared" si="9"/>
        <v>0.22988505747126436</v>
      </c>
      <c r="Q28" s="53">
        <f t="shared" si="9"/>
        <v>0.45977011494252873</v>
      </c>
      <c r="R28" s="53">
        <f t="shared" si="9"/>
        <v>1.3793103448275863</v>
      </c>
      <c r="S28" s="54">
        <f t="shared" si="9"/>
        <v>1.3793103448275863</v>
      </c>
    </row>
    <row r="29" spans="1:19" ht="18" customHeight="1" x14ac:dyDescent="0.2">
      <c r="A29" s="384" t="s">
        <v>30</v>
      </c>
      <c r="B29" s="132" t="s">
        <v>21</v>
      </c>
      <c r="C29" s="104">
        <v>222</v>
      </c>
      <c r="D29" s="99">
        <v>103</v>
      </c>
      <c r="E29" s="100">
        <v>119</v>
      </c>
      <c r="F29" s="101">
        <v>8</v>
      </c>
      <c r="G29" s="102">
        <v>13</v>
      </c>
      <c r="H29" s="102">
        <v>85</v>
      </c>
      <c r="I29" s="102">
        <v>93</v>
      </c>
      <c r="J29" s="102">
        <v>1</v>
      </c>
      <c r="K29" s="102">
        <v>4</v>
      </c>
      <c r="L29" s="102">
        <v>4</v>
      </c>
      <c r="M29" s="102">
        <v>4</v>
      </c>
      <c r="N29" s="102"/>
      <c r="O29" s="102"/>
      <c r="P29" s="102">
        <v>1</v>
      </c>
      <c r="Q29" s="102">
        <v>1</v>
      </c>
      <c r="R29" s="102">
        <v>4</v>
      </c>
      <c r="S29" s="103">
        <v>4</v>
      </c>
    </row>
    <row r="30" spans="1:19" ht="18" customHeight="1" thickBot="1" x14ac:dyDescent="0.25">
      <c r="A30" s="385"/>
      <c r="B30" s="133" t="s">
        <v>17</v>
      </c>
      <c r="C30" s="52">
        <v>100</v>
      </c>
      <c r="D30" s="53">
        <f t="shared" ref="D30:S30" si="10">IF($C29=0,0%,(D29/$C29*100))</f>
        <v>46.396396396396398</v>
      </c>
      <c r="E30" s="54">
        <f t="shared" si="10"/>
        <v>53.603603603603602</v>
      </c>
      <c r="F30" s="52">
        <f t="shared" si="10"/>
        <v>3.6036036036036037</v>
      </c>
      <c r="G30" s="53">
        <f t="shared" si="10"/>
        <v>5.8558558558558556</v>
      </c>
      <c r="H30" s="53">
        <f t="shared" si="10"/>
        <v>38.288288288288285</v>
      </c>
      <c r="I30" s="53">
        <f t="shared" si="10"/>
        <v>41.891891891891895</v>
      </c>
      <c r="J30" s="53">
        <f t="shared" si="10"/>
        <v>0.45045045045045046</v>
      </c>
      <c r="K30" s="53">
        <f t="shared" si="10"/>
        <v>1.8018018018018018</v>
      </c>
      <c r="L30" s="53">
        <f t="shared" si="10"/>
        <v>1.8018018018018018</v>
      </c>
      <c r="M30" s="53">
        <f t="shared" si="10"/>
        <v>1.8018018018018018</v>
      </c>
      <c r="N30" s="53">
        <f t="shared" si="10"/>
        <v>0</v>
      </c>
      <c r="O30" s="53">
        <f t="shared" si="10"/>
        <v>0</v>
      </c>
      <c r="P30" s="53">
        <f t="shared" si="10"/>
        <v>0.45045045045045046</v>
      </c>
      <c r="Q30" s="53">
        <f t="shared" si="10"/>
        <v>0.45045045045045046</v>
      </c>
      <c r="R30" s="53">
        <f t="shared" si="10"/>
        <v>1.8018018018018018</v>
      </c>
      <c r="S30" s="54">
        <f t="shared" si="10"/>
        <v>1.8018018018018018</v>
      </c>
    </row>
    <row r="31" spans="1:19" ht="18" customHeight="1" x14ac:dyDescent="0.2">
      <c r="A31" s="386" t="s">
        <v>158</v>
      </c>
      <c r="B31" s="134" t="s">
        <v>29</v>
      </c>
      <c r="C31" s="104">
        <v>23</v>
      </c>
      <c r="D31" s="99">
        <v>6</v>
      </c>
      <c r="E31" s="100">
        <v>17</v>
      </c>
      <c r="F31" s="101">
        <v>2</v>
      </c>
      <c r="G31" s="102">
        <v>2</v>
      </c>
      <c r="H31" s="102">
        <v>4</v>
      </c>
      <c r="I31" s="102">
        <v>13</v>
      </c>
      <c r="J31" s="102"/>
      <c r="K31" s="102"/>
      <c r="L31" s="102"/>
      <c r="M31" s="102">
        <v>1</v>
      </c>
      <c r="N31" s="102"/>
      <c r="O31" s="102"/>
      <c r="P31" s="102"/>
      <c r="Q31" s="102"/>
      <c r="R31" s="102"/>
      <c r="S31" s="103">
        <v>1</v>
      </c>
    </row>
    <row r="32" spans="1:19" ht="18" customHeight="1" thickBot="1" x14ac:dyDescent="0.25">
      <c r="A32" s="387"/>
      <c r="B32" s="135" t="s">
        <v>17</v>
      </c>
      <c r="C32" s="60">
        <v>100</v>
      </c>
      <c r="D32" s="61">
        <f t="shared" ref="D32:S32" si="11">IF($C31=0,0%,(D31/$C31*100))</f>
        <v>26.086956521739129</v>
      </c>
      <c r="E32" s="62">
        <f t="shared" si="11"/>
        <v>73.91304347826086</v>
      </c>
      <c r="F32" s="60">
        <f t="shared" si="11"/>
        <v>8.695652173913043</v>
      </c>
      <c r="G32" s="61">
        <f t="shared" si="11"/>
        <v>8.695652173913043</v>
      </c>
      <c r="H32" s="61">
        <f t="shared" si="11"/>
        <v>17.391304347826086</v>
      </c>
      <c r="I32" s="61">
        <f t="shared" si="11"/>
        <v>56.521739130434781</v>
      </c>
      <c r="J32" s="61">
        <f t="shared" si="11"/>
        <v>0</v>
      </c>
      <c r="K32" s="61">
        <f t="shared" si="11"/>
        <v>0</v>
      </c>
      <c r="L32" s="61">
        <f t="shared" si="11"/>
        <v>0</v>
      </c>
      <c r="M32" s="61">
        <f t="shared" si="11"/>
        <v>4.3478260869565215</v>
      </c>
      <c r="N32" s="61">
        <f t="shared" si="11"/>
        <v>0</v>
      </c>
      <c r="O32" s="61">
        <f t="shared" si="11"/>
        <v>0</v>
      </c>
      <c r="P32" s="61">
        <f t="shared" si="11"/>
        <v>0</v>
      </c>
      <c r="Q32" s="61">
        <f t="shared" si="11"/>
        <v>0</v>
      </c>
      <c r="R32" s="61">
        <f t="shared" si="11"/>
        <v>0</v>
      </c>
      <c r="S32" s="62">
        <f t="shared" si="11"/>
        <v>4.3478260869565215</v>
      </c>
    </row>
  </sheetData>
  <mergeCells count="16">
    <mergeCell ref="A23:S23"/>
    <mergeCell ref="A25:A26"/>
    <mergeCell ref="A27:A28"/>
    <mergeCell ref="A29:A30"/>
    <mergeCell ref="A31:A32"/>
    <mergeCell ref="A13:S13"/>
    <mergeCell ref="A15:A16"/>
    <mergeCell ref="A17:A18"/>
    <mergeCell ref="A19:A20"/>
    <mergeCell ref="A21:A22"/>
    <mergeCell ref="A11:A12"/>
    <mergeCell ref="A1:S2"/>
    <mergeCell ref="A3:B3"/>
    <mergeCell ref="A4:A5"/>
    <mergeCell ref="A7:A8"/>
    <mergeCell ref="A9:A10"/>
  </mergeCells>
  <printOptions horizontalCentered="1" verticalCentered="1"/>
  <pageMargins left="0.25" right="0.25" top="0.25" bottom="0.25" header="0" footer="0.5"/>
  <pageSetup scale="70" orientation="landscape" r:id="rId1"/>
  <headerFooter alignWithMargins="0"/>
  <rowBreaks count="1" manualBreakCount="1">
    <brk id="12" max="16383" man="1"/>
  </rowBreaks>
  <ignoredErrors>
    <ignoredError sqref="A4:S32" unlockedFormula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S36"/>
  <sheetViews>
    <sheetView topLeftCell="A10" zoomScaleNormal="100" zoomScaleSheetLayoutView="100" workbookViewId="0">
      <selection activeCell="T7" sqref="T7"/>
    </sheetView>
  </sheetViews>
  <sheetFormatPr defaultColWidth="8.85546875" defaultRowHeight="12.75" x14ac:dyDescent="0.2"/>
  <cols>
    <col min="1" max="1" width="45.7109375" style="3" customWidth="1"/>
    <col min="2" max="2" width="4" style="136" customWidth="1"/>
    <col min="3" max="3" width="8.28515625" style="3" customWidth="1"/>
    <col min="4" max="4" width="7.140625" style="3" customWidth="1"/>
    <col min="5" max="5" width="7.28515625" style="3" customWidth="1"/>
    <col min="6" max="6" width="8" style="3" customWidth="1"/>
    <col min="7" max="7" width="7.5703125" style="3" customWidth="1"/>
    <col min="8" max="8" width="7.28515625" style="3" customWidth="1"/>
    <col min="9" max="9" width="7.42578125" style="3" customWidth="1"/>
    <col min="10" max="10" width="8" style="3" customWidth="1"/>
    <col min="11" max="11" width="8.5703125" style="3" customWidth="1"/>
    <col min="12" max="12" width="7" style="3" customWidth="1"/>
    <col min="13" max="13" width="7.28515625" style="3" customWidth="1"/>
    <col min="14" max="14" width="7.85546875" style="3" customWidth="1"/>
    <col min="15" max="15" width="8.42578125" style="3" customWidth="1"/>
    <col min="16" max="16" width="8" style="3" customWidth="1"/>
    <col min="17" max="17" width="7.85546875" style="3" customWidth="1"/>
    <col min="18" max="18" width="6.7109375" style="3" customWidth="1"/>
    <col min="19" max="19" width="7.28515625" style="3" customWidth="1"/>
  </cols>
  <sheetData>
    <row r="1" spans="1:19" ht="18" customHeight="1" thickTop="1" x14ac:dyDescent="0.2">
      <c r="A1" s="310" t="s">
        <v>210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2"/>
    </row>
    <row r="2" spans="1:19" ht="18" customHeight="1" thickBot="1" x14ac:dyDescent="0.25">
      <c r="A2" s="375"/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  <c r="P2" s="376"/>
      <c r="Q2" s="376"/>
      <c r="R2" s="376"/>
      <c r="S2" s="377"/>
    </row>
    <row r="3" spans="1:19" s="3" customFormat="1" ht="69" customHeight="1" thickTop="1" thickBot="1" x14ac:dyDescent="0.25">
      <c r="A3" s="316" t="s">
        <v>65</v>
      </c>
      <c r="B3" s="317"/>
      <c r="C3" s="38" t="s">
        <v>115</v>
      </c>
      <c r="D3" s="29" t="s">
        <v>1</v>
      </c>
      <c r="E3" s="45" t="s">
        <v>2</v>
      </c>
      <c r="F3" s="30" t="s">
        <v>3</v>
      </c>
      <c r="G3" s="30" t="s">
        <v>4</v>
      </c>
      <c r="H3" s="29" t="s">
        <v>5</v>
      </c>
      <c r="I3" s="30" t="s">
        <v>6</v>
      </c>
      <c r="J3" s="29" t="s">
        <v>7</v>
      </c>
      <c r="K3" s="30" t="s">
        <v>8</v>
      </c>
      <c r="L3" s="29" t="s">
        <v>9</v>
      </c>
      <c r="M3" s="30" t="s">
        <v>10</v>
      </c>
      <c r="N3" s="29" t="s">
        <v>11</v>
      </c>
      <c r="O3" s="29" t="s">
        <v>12</v>
      </c>
      <c r="P3" s="29" t="s">
        <v>13</v>
      </c>
      <c r="Q3" s="29" t="s">
        <v>14</v>
      </c>
      <c r="R3" s="29" t="s">
        <v>15</v>
      </c>
      <c r="S3" s="31" t="s">
        <v>16</v>
      </c>
    </row>
    <row r="4" spans="1:19" ht="18" customHeight="1" thickTop="1" x14ac:dyDescent="0.2">
      <c r="A4" s="378" t="s">
        <v>189</v>
      </c>
      <c r="B4" s="130" t="s">
        <v>21</v>
      </c>
      <c r="C4" s="104">
        <v>346</v>
      </c>
      <c r="D4" s="99">
        <v>184</v>
      </c>
      <c r="E4" s="100">
        <v>162</v>
      </c>
      <c r="F4" s="101">
        <v>7</v>
      </c>
      <c r="G4" s="102">
        <v>7</v>
      </c>
      <c r="H4" s="102">
        <v>146</v>
      </c>
      <c r="I4" s="102">
        <v>124</v>
      </c>
      <c r="J4" s="102">
        <v>2</v>
      </c>
      <c r="K4" s="102">
        <v>1</v>
      </c>
      <c r="L4" s="102">
        <v>2</v>
      </c>
      <c r="M4" s="102">
        <v>3</v>
      </c>
      <c r="N4" s="102"/>
      <c r="O4" s="102"/>
      <c r="P4" s="102">
        <v>1</v>
      </c>
      <c r="Q4" s="102">
        <v>2</v>
      </c>
      <c r="R4" s="102">
        <v>26</v>
      </c>
      <c r="S4" s="103">
        <v>25</v>
      </c>
    </row>
    <row r="5" spans="1:19" ht="18" customHeight="1" thickBot="1" x14ac:dyDescent="0.25">
      <c r="A5" s="379"/>
      <c r="B5" s="131" t="s">
        <v>17</v>
      </c>
      <c r="C5" s="78">
        <v>100</v>
      </c>
      <c r="D5" s="79">
        <f t="shared" ref="D5:S5" si="0">IF($C4=0,0%,(D4/$C4*100))</f>
        <v>53.179190751445084</v>
      </c>
      <c r="E5" s="80">
        <f t="shared" si="0"/>
        <v>46.820809248554909</v>
      </c>
      <c r="F5" s="78">
        <f t="shared" si="0"/>
        <v>2.0231213872832372</v>
      </c>
      <c r="G5" s="79">
        <f t="shared" si="0"/>
        <v>2.0231213872832372</v>
      </c>
      <c r="H5" s="79">
        <f t="shared" si="0"/>
        <v>42.196531791907518</v>
      </c>
      <c r="I5" s="79">
        <f t="shared" si="0"/>
        <v>35.838150289017342</v>
      </c>
      <c r="J5" s="79">
        <f t="shared" si="0"/>
        <v>0.57803468208092479</v>
      </c>
      <c r="K5" s="79">
        <f t="shared" si="0"/>
        <v>0.28901734104046239</v>
      </c>
      <c r="L5" s="79">
        <f t="shared" si="0"/>
        <v>0.57803468208092479</v>
      </c>
      <c r="M5" s="79">
        <f t="shared" si="0"/>
        <v>0.86705202312138718</v>
      </c>
      <c r="N5" s="79">
        <f t="shared" si="0"/>
        <v>0</v>
      </c>
      <c r="O5" s="79">
        <f t="shared" si="0"/>
        <v>0</v>
      </c>
      <c r="P5" s="79">
        <f t="shared" si="0"/>
        <v>0.28901734104046239</v>
      </c>
      <c r="Q5" s="79">
        <f t="shared" si="0"/>
        <v>0.57803468208092479</v>
      </c>
      <c r="R5" s="79">
        <f t="shared" si="0"/>
        <v>7.5144508670520231</v>
      </c>
      <c r="S5" s="80">
        <f t="shared" si="0"/>
        <v>7.2254335260115612</v>
      </c>
    </row>
    <row r="6" spans="1:19" ht="33.6" customHeight="1" thickBot="1" x14ac:dyDescent="0.25">
      <c r="A6" s="93" t="s">
        <v>66</v>
      </c>
      <c r="B6" s="128" t="s">
        <v>17</v>
      </c>
      <c r="C6" s="204">
        <v>100</v>
      </c>
      <c r="D6" s="205">
        <v>56.994717280000003</v>
      </c>
      <c r="E6" s="206">
        <v>43.005282719999997</v>
      </c>
      <c r="F6" s="207">
        <v>6.3420633369999999</v>
      </c>
      <c r="G6" s="205">
        <v>4.8424965760000003</v>
      </c>
      <c r="H6" s="205">
        <v>40.711909890000001</v>
      </c>
      <c r="I6" s="205">
        <v>28.40651815</v>
      </c>
      <c r="J6" s="205">
        <v>4.4665567260000003</v>
      </c>
      <c r="K6" s="205">
        <v>4.4959051900000002</v>
      </c>
      <c r="L6" s="205">
        <v>3.464516309</v>
      </c>
      <c r="M6" s="205">
        <v>3.7132794809999998</v>
      </c>
      <c r="N6" s="205">
        <v>9.7828213659999996E-2</v>
      </c>
      <c r="O6" s="205">
        <v>5.1709198650000003E-2</v>
      </c>
      <c r="P6" s="205">
        <v>0.51429689469999995</v>
      </c>
      <c r="Q6" s="205">
        <v>0.37174721189999999</v>
      </c>
      <c r="R6" s="205">
        <v>1.397545909</v>
      </c>
      <c r="S6" s="206">
        <v>1.1236269109999999</v>
      </c>
    </row>
    <row r="7" spans="1:19" ht="18" customHeight="1" thickBot="1" x14ac:dyDescent="0.25">
      <c r="A7" s="346" t="s">
        <v>211</v>
      </c>
      <c r="B7" s="132" t="s">
        <v>21</v>
      </c>
      <c r="C7" s="104">
        <v>4</v>
      </c>
      <c r="D7" s="99">
        <v>3</v>
      </c>
      <c r="E7" s="100">
        <v>1</v>
      </c>
      <c r="F7" s="101"/>
      <c r="G7" s="102"/>
      <c r="H7" s="102">
        <v>3</v>
      </c>
      <c r="I7" s="102">
        <v>1</v>
      </c>
      <c r="J7" s="102"/>
      <c r="K7" s="102"/>
      <c r="L7" s="102"/>
      <c r="M7" s="102"/>
      <c r="N7" s="102"/>
      <c r="O7" s="102"/>
      <c r="P7" s="102"/>
      <c r="Q7" s="102"/>
      <c r="R7" s="102"/>
      <c r="S7" s="103"/>
    </row>
    <row r="8" spans="1:19" ht="18" customHeight="1" thickBot="1" x14ac:dyDescent="0.25">
      <c r="A8" s="346"/>
      <c r="B8" s="133" t="s">
        <v>17</v>
      </c>
      <c r="C8" s="52">
        <v>100</v>
      </c>
      <c r="D8" s="53">
        <f t="shared" ref="D8:S8" si="1">IF($C7=0,0%,(D7/$C7*100))</f>
        <v>75</v>
      </c>
      <c r="E8" s="54">
        <f t="shared" si="1"/>
        <v>25</v>
      </c>
      <c r="F8" s="52">
        <f t="shared" si="1"/>
        <v>0</v>
      </c>
      <c r="G8" s="53">
        <f t="shared" si="1"/>
        <v>0</v>
      </c>
      <c r="H8" s="53">
        <f t="shared" si="1"/>
        <v>75</v>
      </c>
      <c r="I8" s="53">
        <f t="shared" si="1"/>
        <v>25</v>
      </c>
      <c r="J8" s="53">
        <f t="shared" si="1"/>
        <v>0</v>
      </c>
      <c r="K8" s="53">
        <f t="shared" si="1"/>
        <v>0</v>
      </c>
      <c r="L8" s="53">
        <f t="shared" si="1"/>
        <v>0</v>
      </c>
      <c r="M8" s="53">
        <f t="shared" si="1"/>
        <v>0</v>
      </c>
      <c r="N8" s="53">
        <f t="shared" si="1"/>
        <v>0</v>
      </c>
      <c r="O8" s="53">
        <f t="shared" si="1"/>
        <v>0</v>
      </c>
      <c r="P8" s="53">
        <f t="shared" si="1"/>
        <v>0</v>
      </c>
      <c r="Q8" s="53">
        <f t="shared" si="1"/>
        <v>0</v>
      </c>
      <c r="R8" s="53">
        <f t="shared" si="1"/>
        <v>0</v>
      </c>
      <c r="S8" s="54">
        <f t="shared" si="1"/>
        <v>0</v>
      </c>
    </row>
    <row r="9" spans="1:19" ht="18" customHeight="1" thickBot="1" x14ac:dyDescent="0.25">
      <c r="A9" s="346" t="s">
        <v>191</v>
      </c>
      <c r="B9" s="132" t="s">
        <v>21</v>
      </c>
      <c r="C9" s="104">
        <v>83</v>
      </c>
      <c r="D9" s="99">
        <v>49</v>
      </c>
      <c r="E9" s="100">
        <v>34</v>
      </c>
      <c r="F9" s="101">
        <v>2</v>
      </c>
      <c r="G9" s="102">
        <v>1</v>
      </c>
      <c r="H9" s="102">
        <v>41</v>
      </c>
      <c r="I9" s="102">
        <v>25</v>
      </c>
      <c r="J9" s="102"/>
      <c r="K9" s="102"/>
      <c r="L9" s="102"/>
      <c r="M9" s="102"/>
      <c r="N9" s="102"/>
      <c r="O9" s="102"/>
      <c r="P9" s="102"/>
      <c r="Q9" s="102">
        <v>1</v>
      </c>
      <c r="R9" s="102">
        <v>6</v>
      </c>
      <c r="S9" s="103">
        <v>7</v>
      </c>
    </row>
    <row r="10" spans="1:19" ht="18" customHeight="1" thickBot="1" x14ac:dyDescent="0.25">
      <c r="A10" s="346"/>
      <c r="B10" s="133" t="s">
        <v>17</v>
      </c>
      <c r="C10" s="52">
        <v>100</v>
      </c>
      <c r="D10" s="53">
        <f t="shared" ref="D10:S10" si="2">IF($C9=0,0%,(D9/$C9*100))</f>
        <v>59.036144578313255</v>
      </c>
      <c r="E10" s="54">
        <f t="shared" si="2"/>
        <v>40.963855421686745</v>
      </c>
      <c r="F10" s="52">
        <f t="shared" si="2"/>
        <v>2.4096385542168677</v>
      </c>
      <c r="G10" s="53">
        <f t="shared" si="2"/>
        <v>1.2048192771084338</v>
      </c>
      <c r="H10" s="53">
        <f t="shared" si="2"/>
        <v>49.397590361445779</v>
      </c>
      <c r="I10" s="53">
        <f t="shared" si="2"/>
        <v>30.120481927710845</v>
      </c>
      <c r="J10" s="53">
        <f t="shared" si="2"/>
        <v>0</v>
      </c>
      <c r="K10" s="53">
        <f t="shared" si="2"/>
        <v>0</v>
      </c>
      <c r="L10" s="53">
        <f t="shared" si="2"/>
        <v>0</v>
      </c>
      <c r="M10" s="53">
        <f t="shared" si="2"/>
        <v>0</v>
      </c>
      <c r="N10" s="53">
        <f t="shared" si="2"/>
        <v>0</v>
      </c>
      <c r="O10" s="53">
        <f t="shared" si="2"/>
        <v>0</v>
      </c>
      <c r="P10" s="53">
        <f t="shared" si="2"/>
        <v>0</v>
      </c>
      <c r="Q10" s="53">
        <f t="shared" si="2"/>
        <v>1.2048192771084338</v>
      </c>
      <c r="R10" s="53">
        <f t="shared" si="2"/>
        <v>7.2289156626506017</v>
      </c>
      <c r="S10" s="54">
        <f t="shared" si="2"/>
        <v>8.4337349397590362</v>
      </c>
    </row>
    <row r="11" spans="1:19" ht="18" customHeight="1" thickBot="1" x14ac:dyDescent="0.25">
      <c r="A11" s="346" t="s">
        <v>192</v>
      </c>
      <c r="B11" s="132" t="s">
        <v>21</v>
      </c>
      <c r="C11" s="104">
        <v>38</v>
      </c>
      <c r="D11" s="99">
        <v>26</v>
      </c>
      <c r="E11" s="100">
        <v>12</v>
      </c>
      <c r="F11" s="101"/>
      <c r="G11" s="102">
        <v>1</v>
      </c>
      <c r="H11" s="102">
        <v>19</v>
      </c>
      <c r="I11" s="102">
        <v>9</v>
      </c>
      <c r="J11" s="102">
        <v>1</v>
      </c>
      <c r="K11" s="102"/>
      <c r="L11" s="102"/>
      <c r="M11" s="102"/>
      <c r="N11" s="102"/>
      <c r="O11" s="102"/>
      <c r="P11" s="102"/>
      <c r="Q11" s="102"/>
      <c r="R11" s="102">
        <v>6</v>
      </c>
      <c r="S11" s="103">
        <v>2</v>
      </c>
    </row>
    <row r="12" spans="1:19" ht="18" customHeight="1" thickBot="1" x14ac:dyDescent="0.25">
      <c r="A12" s="346"/>
      <c r="B12" s="133" t="s">
        <v>17</v>
      </c>
      <c r="C12" s="52">
        <v>100</v>
      </c>
      <c r="D12" s="53">
        <f t="shared" ref="D12:S12" si="3">IF($C11=0,0%,(D11/$C11*100))</f>
        <v>68.421052631578945</v>
      </c>
      <c r="E12" s="54">
        <f t="shared" si="3"/>
        <v>31.578947368421051</v>
      </c>
      <c r="F12" s="52">
        <f t="shared" si="3"/>
        <v>0</v>
      </c>
      <c r="G12" s="53">
        <f t="shared" si="3"/>
        <v>2.6315789473684208</v>
      </c>
      <c r="H12" s="53">
        <f t="shared" si="3"/>
        <v>50</v>
      </c>
      <c r="I12" s="53">
        <f t="shared" si="3"/>
        <v>23.684210526315788</v>
      </c>
      <c r="J12" s="53">
        <f t="shared" si="3"/>
        <v>2.6315789473684208</v>
      </c>
      <c r="K12" s="53">
        <f t="shared" si="3"/>
        <v>0</v>
      </c>
      <c r="L12" s="53">
        <f t="shared" si="3"/>
        <v>0</v>
      </c>
      <c r="M12" s="53">
        <f t="shared" si="3"/>
        <v>0</v>
      </c>
      <c r="N12" s="53">
        <f t="shared" si="3"/>
        <v>0</v>
      </c>
      <c r="O12" s="53">
        <f t="shared" si="3"/>
        <v>0</v>
      </c>
      <c r="P12" s="53">
        <f t="shared" si="3"/>
        <v>0</v>
      </c>
      <c r="Q12" s="53">
        <f t="shared" si="3"/>
        <v>0</v>
      </c>
      <c r="R12" s="53">
        <f t="shared" si="3"/>
        <v>15.789473684210526</v>
      </c>
      <c r="S12" s="54">
        <f t="shared" si="3"/>
        <v>5.2631578947368416</v>
      </c>
    </row>
    <row r="13" spans="1:19" ht="18" customHeight="1" thickBot="1" x14ac:dyDescent="0.25">
      <c r="A13" s="346" t="s">
        <v>212</v>
      </c>
      <c r="B13" s="132" t="s">
        <v>21</v>
      </c>
      <c r="C13" s="104">
        <v>189</v>
      </c>
      <c r="D13" s="99">
        <v>88</v>
      </c>
      <c r="E13" s="100">
        <v>101</v>
      </c>
      <c r="F13" s="101">
        <v>5</v>
      </c>
      <c r="G13" s="102">
        <v>5</v>
      </c>
      <c r="H13" s="102">
        <v>69</v>
      </c>
      <c r="I13" s="102">
        <v>77</v>
      </c>
      <c r="J13" s="102">
        <v>1</v>
      </c>
      <c r="K13" s="102">
        <v>1</v>
      </c>
      <c r="L13" s="102">
        <v>2</v>
      </c>
      <c r="M13" s="102">
        <v>3</v>
      </c>
      <c r="N13" s="102"/>
      <c r="O13" s="102"/>
      <c r="P13" s="102">
        <v>1</v>
      </c>
      <c r="Q13" s="102">
        <v>1</v>
      </c>
      <c r="R13" s="102">
        <v>10</v>
      </c>
      <c r="S13" s="103">
        <v>14</v>
      </c>
    </row>
    <row r="14" spans="1:19" ht="18" customHeight="1" thickBot="1" x14ac:dyDescent="0.25">
      <c r="A14" s="346"/>
      <c r="B14" s="133" t="s">
        <v>17</v>
      </c>
      <c r="C14" s="52">
        <v>100</v>
      </c>
      <c r="D14" s="53">
        <f t="shared" ref="D14:S14" si="4">IF($C13=0,0%,(D13/$C13*100))</f>
        <v>46.560846560846556</v>
      </c>
      <c r="E14" s="54">
        <f t="shared" si="4"/>
        <v>53.439153439153444</v>
      </c>
      <c r="F14" s="52">
        <f t="shared" si="4"/>
        <v>2.6455026455026456</v>
      </c>
      <c r="G14" s="53">
        <f t="shared" si="4"/>
        <v>2.6455026455026456</v>
      </c>
      <c r="H14" s="53">
        <f t="shared" si="4"/>
        <v>36.507936507936506</v>
      </c>
      <c r="I14" s="53">
        <f t="shared" si="4"/>
        <v>40.74074074074074</v>
      </c>
      <c r="J14" s="53">
        <f t="shared" si="4"/>
        <v>0.52910052910052907</v>
      </c>
      <c r="K14" s="53">
        <f t="shared" si="4"/>
        <v>0.52910052910052907</v>
      </c>
      <c r="L14" s="53">
        <f t="shared" si="4"/>
        <v>1.0582010582010581</v>
      </c>
      <c r="M14" s="53">
        <f t="shared" si="4"/>
        <v>1.5873015873015872</v>
      </c>
      <c r="N14" s="53">
        <f t="shared" si="4"/>
        <v>0</v>
      </c>
      <c r="O14" s="53">
        <f t="shared" si="4"/>
        <v>0</v>
      </c>
      <c r="P14" s="53">
        <f t="shared" si="4"/>
        <v>0.52910052910052907</v>
      </c>
      <c r="Q14" s="53">
        <f t="shared" si="4"/>
        <v>0.52910052910052907</v>
      </c>
      <c r="R14" s="53">
        <f t="shared" si="4"/>
        <v>5.2910052910052912</v>
      </c>
      <c r="S14" s="54">
        <f t="shared" si="4"/>
        <v>7.4074074074074066</v>
      </c>
    </row>
    <row r="15" spans="1:19" ht="18" customHeight="1" thickBot="1" x14ac:dyDescent="0.25">
      <c r="A15" s="346" t="s">
        <v>213</v>
      </c>
      <c r="B15" s="132" t="s">
        <v>21</v>
      </c>
      <c r="C15" s="104">
        <v>32</v>
      </c>
      <c r="D15" s="99">
        <v>18</v>
      </c>
      <c r="E15" s="100">
        <v>14</v>
      </c>
      <c r="F15" s="101"/>
      <c r="G15" s="102"/>
      <c r="H15" s="102">
        <v>14</v>
      </c>
      <c r="I15" s="102">
        <v>12</v>
      </c>
      <c r="J15" s="102"/>
      <c r="K15" s="102"/>
      <c r="L15" s="102"/>
      <c r="M15" s="102"/>
      <c r="N15" s="102"/>
      <c r="O15" s="102"/>
      <c r="P15" s="102"/>
      <c r="Q15" s="102"/>
      <c r="R15" s="102">
        <v>4</v>
      </c>
      <c r="S15" s="103">
        <v>2</v>
      </c>
    </row>
    <row r="16" spans="1:19" ht="18" customHeight="1" thickBot="1" x14ac:dyDescent="0.25">
      <c r="A16" s="346"/>
      <c r="B16" s="133" t="s">
        <v>17</v>
      </c>
      <c r="C16" s="52">
        <v>100</v>
      </c>
      <c r="D16" s="53">
        <f t="shared" ref="D16:S16" si="5">IF($C15=0,0%,(D15/$C15*100))</f>
        <v>56.25</v>
      </c>
      <c r="E16" s="54">
        <f t="shared" si="5"/>
        <v>43.75</v>
      </c>
      <c r="F16" s="52">
        <f t="shared" si="5"/>
        <v>0</v>
      </c>
      <c r="G16" s="53">
        <f t="shared" si="5"/>
        <v>0</v>
      </c>
      <c r="H16" s="53">
        <f t="shared" si="5"/>
        <v>43.75</v>
      </c>
      <c r="I16" s="53">
        <f t="shared" si="5"/>
        <v>37.5</v>
      </c>
      <c r="J16" s="53">
        <f t="shared" si="5"/>
        <v>0</v>
      </c>
      <c r="K16" s="53">
        <f t="shared" si="5"/>
        <v>0</v>
      </c>
      <c r="L16" s="53">
        <f t="shared" si="5"/>
        <v>0</v>
      </c>
      <c r="M16" s="53">
        <f t="shared" si="5"/>
        <v>0</v>
      </c>
      <c r="N16" s="53">
        <f t="shared" si="5"/>
        <v>0</v>
      </c>
      <c r="O16" s="53">
        <f t="shared" si="5"/>
        <v>0</v>
      </c>
      <c r="P16" s="53">
        <f t="shared" si="5"/>
        <v>0</v>
      </c>
      <c r="Q16" s="53">
        <f t="shared" si="5"/>
        <v>0</v>
      </c>
      <c r="R16" s="53">
        <f t="shared" si="5"/>
        <v>12.5</v>
      </c>
      <c r="S16" s="54">
        <f t="shared" si="5"/>
        <v>6.25</v>
      </c>
    </row>
    <row r="17" spans="1:19" ht="18" customHeight="1" thickBot="1" x14ac:dyDescent="0.25">
      <c r="A17" s="380" t="s">
        <v>159</v>
      </c>
      <c r="B17" s="381"/>
      <c r="C17" s="381"/>
      <c r="D17" s="381"/>
      <c r="E17" s="381"/>
      <c r="F17" s="381"/>
      <c r="G17" s="381"/>
      <c r="H17" s="381"/>
      <c r="I17" s="381"/>
      <c r="J17" s="381"/>
      <c r="K17" s="381"/>
      <c r="L17" s="381"/>
      <c r="M17" s="381"/>
      <c r="N17" s="381"/>
      <c r="O17" s="381"/>
      <c r="P17" s="381"/>
      <c r="Q17" s="381"/>
      <c r="R17" s="381"/>
      <c r="S17" s="382"/>
    </row>
    <row r="18" spans="1:19" ht="18" customHeight="1" thickBot="1" x14ac:dyDescent="0.25">
      <c r="A18" s="263" t="s">
        <v>28</v>
      </c>
      <c r="B18" s="129" t="s">
        <v>29</v>
      </c>
      <c r="C18" s="92">
        <v>2</v>
      </c>
      <c r="D18" s="19"/>
      <c r="E18" s="46"/>
      <c r="F18" s="19"/>
      <c r="G18" s="20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2"/>
    </row>
    <row r="19" spans="1:19" ht="18" customHeight="1" x14ac:dyDescent="0.2">
      <c r="A19" s="328" t="s">
        <v>41</v>
      </c>
      <c r="B19" s="132" t="s">
        <v>21</v>
      </c>
      <c r="C19" s="104">
        <v>24</v>
      </c>
      <c r="D19" s="99">
        <v>13</v>
      </c>
      <c r="E19" s="100">
        <v>11</v>
      </c>
      <c r="F19" s="101">
        <v>3</v>
      </c>
      <c r="G19" s="102">
        <v>1</v>
      </c>
      <c r="H19" s="102">
        <v>7</v>
      </c>
      <c r="I19" s="102">
        <v>9</v>
      </c>
      <c r="J19" s="102"/>
      <c r="K19" s="102"/>
      <c r="L19" s="102">
        <v>1</v>
      </c>
      <c r="M19" s="102"/>
      <c r="N19" s="102"/>
      <c r="O19" s="102"/>
      <c r="P19" s="102">
        <v>1</v>
      </c>
      <c r="Q19" s="102"/>
      <c r="R19" s="102">
        <v>1</v>
      </c>
      <c r="S19" s="103">
        <v>1</v>
      </c>
    </row>
    <row r="20" spans="1:19" ht="18" customHeight="1" thickBot="1" x14ac:dyDescent="0.25">
      <c r="A20" s="383"/>
      <c r="B20" s="133" t="s">
        <v>17</v>
      </c>
      <c r="C20" s="52">
        <v>100</v>
      </c>
      <c r="D20" s="53">
        <f t="shared" ref="D20:S20" si="6">IF($C19=0,0%,(D19/$C19*100))</f>
        <v>54.166666666666664</v>
      </c>
      <c r="E20" s="54">
        <f t="shared" si="6"/>
        <v>45.833333333333329</v>
      </c>
      <c r="F20" s="52">
        <f t="shared" si="6"/>
        <v>12.5</v>
      </c>
      <c r="G20" s="53">
        <f t="shared" si="6"/>
        <v>4.1666666666666661</v>
      </c>
      <c r="H20" s="53">
        <f t="shared" si="6"/>
        <v>29.166666666666668</v>
      </c>
      <c r="I20" s="53">
        <f t="shared" si="6"/>
        <v>37.5</v>
      </c>
      <c r="J20" s="53">
        <f t="shared" si="6"/>
        <v>0</v>
      </c>
      <c r="K20" s="53">
        <f t="shared" si="6"/>
        <v>0</v>
      </c>
      <c r="L20" s="53">
        <f t="shared" si="6"/>
        <v>4.1666666666666661</v>
      </c>
      <c r="M20" s="53">
        <f t="shared" si="6"/>
        <v>0</v>
      </c>
      <c r="N20" s="53">
        <f t="shared" si="6"/>
        <v>0</v>
      </c>
      <c r="O20" s="53">
        <f t="shared" si="6"/>
        <v>0</v>
      </c>
      <c r="P20" s="53">
        <f t="shared" si="6"/>
        <v>4.1666666666666661</v>
      </c>
      <c r="Q20" s="53">
        <f t="shared" si="6"/>
        <v>0</v>
      </c>
      <c r="R20" s="53">
        <f t="shared" si="6"/>
        <v>4.1666666666666661</v>
      </c>
      <c r="S20" s="54">
        <f t="shared" si="6"/>
        <v>4.1666666666666661</v>
      </c>
    </row>
    <row r="21" spans="1:19" ht="18" customHeight="1" x14ac:dyDescent="0.2">
      <c r="A21" s="328" t="s">
        <v>156</v>
      </c>
      <c r="B21" s="132" t="s">
        <v>21</v>
      </c>
      <c r="C21" s="104">
        <v>6</v>
      </c>
      <c r="D21" s="99">
        <v>3</v>
      </c>
      <c r="E21" s="100">
        <v>3</v>
      </c>
      <c r="F21" s="101">
        <v>1</v>
      </c>
      <c r="G21" s="102"/>
      <c r="H21" s="102">
        <v>2</v>
      </c>
      <c r="I21" s="102">
        <v>2</v>
      </c>
      <c r="J21" s="102"/>
      <c r="K21" s="102"/>
      <c r="L21" s="102"/>
      <c r="M21" s="102"/>
      <c r="N21" s="102"/>
      <c r="O21" s="102"/>
      <c r="P21" s="102"/>
      <c r="Q21" s="102"/>
      <c r="R21" s="102"/>
      <c r="S21" s="103">
        <v>1</v>
      </c>
    </row>
    <row r="22" spans="1:19" ht="18" customHeight="1" thickBot="1" x14ac:dyDescent="0.25">
      <c r="A22" s="383"/>
      <c r="B22" s="133" t="s">
        <v>17</v>
      </c>
      <c r="C22" s="52">
        <v>100</v>
      </c>
      <c r="D22" s="53">
        <f t="shared" ref="D22:S22" si="7">IF($C21=0,0%,(D21/$C21*100))</f>
        <v>50</v>
      </c>
      <c r="E22" s="54">
        <f t="shared" si="7"/>
        <v>50</v>
      </c>
      <c r="F22" s="52">
        <f t="shared" si="7"/>
        <v>16.666666666666664</v>
      </c>
      <c r="G22" s="53">
        <f t="shared" si="7"/>
        <v>0</v>
      </c>
      <c r="H22" s="53">
        <f t="shared" si="7"/>
        <v>33.333333333333329</v>
      </c>
      <c r="I22" s="53">
        <f t="shared" si="7"/>
        <v>33.333333333333329</v>
      </c>
      <c r="J22" s="53">
        <f t="shared" si="7"/>
        <v>0</v>
      </c>
      <c r="K22" s="53">
        <f t="shared" si="7"/>
        <v>0</v>
      </c>
      <c r="L22" s="53">
        <f t="shared" si="7"/>
        <v>0</v>
      </c>
      <c r="M22" s="53">
        <f t="shared" si="7"/>
        <v>0</v>
      </c>
      <c r="N22" s="53">
        <f t="shared" si="7"/>
        <v>0</v>
      </c>
      <c r="O22" s="53">
        <f t="shared" si="7"/>
        <v>0</v>
      </c>
      <c r="P22" s="53">
        <f t="shared" si="7"/>
        <v>0</v>
      </c>
      <c r="Q22" s="53">
        <f t="shared" si="7"/>
        <v>0</v>
      </c>
      <c r="R22" s="53">
        <f t="shared" si="7"/>
        <v>0</v>
      </c>
      <c r="S22" s="54">
        <f t="shared" si="7"/>
        <v>16.666666666666664</v>
      </c>
    </row>
    <row r="23" spans="1:19" ht="18" customHeight="1" x14ac:dyDescent="0.2">
      <c r="A23" s="384" t="s">
        <v>30</v>
      </c>
      <c r="B23" s="132" t="s">
        <v>21</v>
      </c>
      <c r="C23" s="104">
        <v>6</v>
      </c>
      <c r="D23" s="99">
        <v>3</v>
      </c>
      <c r="E23" s="100">
        <v>3</v>
      </c>
      <c r="F23" s="101">
        <v>1</v>
      </c>
      <c r="G23" s="102"/>
      <c r="H23" s="102">
        <v>2</v>
      </c>
      <c r="I23" s="102">
        <v>2</v>
      </c>
      <c r="J23" s="102"/>
      <c r="K23" s="102"/>
      <c r="L23" s="102"/>
      <c r="M23" s="102"/>
      <c r="N23" s="102"/>
      <c r="O23" s="102"/>
      <c r="P23" s="102"/>
      <c r="Q23" s="102"/>
      <c r="R23" s="102"/>
      <c r="S23" s="103">
        <v>1</v>
      </c>
    </row>
    <row r="24" spans="1:19" ht="18" customHeight="1" thickBot="1" x14ac:dyDescent="0.25">
      <c r="A24" s="385"/>
      <c r="B24" s="133" t="s">
        <v>17</v>
      </c>
      <c r="C24" s="52">
        <v>100</v>
      </c>
      <c r="D24" s="53">
        <f t="shared" ref="D24:S24" si="8">IF($C23=0,0%,(D23/$C23*100))</f>
        <v>50</v>
      </c>
      <c r="E24" s="54">
        <f t="shared" si="8"/>
        <v>50</v>
      </c>
      <c r="F24" s="52">
        <f t="shared" si="8"/>
        <v>16.666666666666664</v>
      </c>
      <c r="G24" s="53">
        <f t="shared" si="8"/>
        <v>0</v>
      </c>
      <c r="H24" s="53">
        <f t="shared" si="8"/>
        <v>33.333333333333329</v>
      </c>
      <c r="I24" s="53">
        <f t="shared" si="8"/>
        <v>33.333333333333329</v>
      </c>
      <c r="J24" s="53">
        <f t="shared" si="8"/>
        <v>0</v>
      </c>
      <c r="K24" s="53">
        <f t="shared" si="8"/>
        <v>0</v>
      </c>
      <c r="L24" s="53">
        <f t="shared" si="8"/>
        <v>0</v>
      </c>
      <c r="M24" s="53">
        <f t="shared" si="8"/>
        <v>0</v>
      </c>
      <c r="N24" s="53">
        <f t="shared" si="8"/>
        <v>0</v>
      </c>
      <c r="O24" s="53">
        <f t="shared" si="8"/>
        <v>0</v>
      </c>
      <c r="P24" s="53">
        <f t="shared" si="8"/>
        <v>0</v>
      </c>
      <c r="Q24" s="53">
        <f t="shared" si="8"/>
        <v>0</v>
      </c>
      <c r="R24" s="53">
        <f t="shared" si="8"/>
        <v>0</v>
      </c>
      <c r="S24" s="54">
        <f t="shared" si="8"/>
        <v>16.666666666666664</v>
      </c>
    </row>
    <row r="25" spans="1:19" ht="18" customHeight="1" x14ac:dyDescent="0.2">
      <c r="A25" s="386" t="s">
        <v>158</v>
      </c>
      <c r="B25" s="132" t="s">
        <v>21</v>
      </c>
      <c r="C25" s="104">
        <v>1</v>
      </c>
      <c r="D25" s="99"/>
      <c r="E25" s="100">
        <v>1</v>
      </c>
      <c r="F25" s="101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3">
        <v>1</v>
      </c>
    </row>
    <row r="26" spans="1:19" ht="18" customHeight="1" thickBot="1" x14ac:dyDescent="0.25">
      <c r="A26" s="387"/>
      <c r="B26" s="133" t="s">
        <v>17</v>
      </c>
      <c r="C26" s="52">
        <v>100</v>
      </c>
      <c r="D26" s="53">
        <f t="shared" ref="D26:S26" si="9">IF($C25=0,0%,(D25/$C25*100))</f>
        <v>0</v>
      </c>
      <c r="E26" s="54">
        <f t="shared" si="9"/>
        <v>100</v>
      </c>
      <c r="F26" s="52">
        <f t="shared" si="9"/>
        <v>0</v>
      </c>
      <c r="G26" s="53">
        <f t="shared" si="9"/>
        <v>0</v>
      </c>
      <c r="H26" s="53">
        <f t="shared" si="9"/>
        <v>0</v>
      </c>
      <c r="I26" s="53">
        <f t="shared" si="9"/>
        <v>0</v>
      </c>
      <c r="J26" s="53">
        <f t="shared" si="9"/>
        <v>0</v>
      </c>
      <c r="K26" s="53">
        <f t="shared" si="9"/>
        <v>0</v>
      </c>
      <c r="L26" s="53">
        <f t="shared" si="9"/>
        <v>0</v>
      </c>
      <c r="M26" s="53">
        <f t="shared" si="9"/>
        <v>0</v>
      </c>
      <c r="N26" s="53">
        <f t="shared" si="9"/>
        <v>0</v>
      </c>
      <c r="O26" s="53">
        <f t="shared" si="9"/>
        <v>0</v>
      </c>
      <c r="P26" s="53">
        <f t="shared" si="9"/>
        <v>0</v>
      </c>
      <c r="Q26" s="53">
        <f t="shared" si="9"/>
        <v>0</v>
      </c>
      <c r="R26" s="53">
        <f t="shared" si="9"/>
        <v>0</v>
      </c>
      <c r="S26" s="54">
        <f t="shared" si="9"/>
        <v>100</v>
      </c>
    </row>
    <row r="27" spans="1:19" ht="18" customHeight="1" thickBot="1" x14ac:dyDescent="0.25">
      <c r="A27" s="388" t="s">
        <v>157</v>
      </c>
      <c r="B27" s="389"/>
      <c r="C27" s="389"/>
      <c r="D27" s="389"/>
      <c r="E27" s="389"/>
      <c r="F27" s="389"/>
      <c r="G27" s="389"/>
      <c r="H27" s="389"/>
      <c r="I27" s="389"/>
      <c r="J27" s="389"/>
      <c r="K27" s="389"/>
      <c r="L27" s="389"/>
      <c r="M27" s="389"/>
      <c r="N27" s="389"/>
      <c r="O27" s="389"/>
      <c r="P27" s="389"/>
      <c r="Q27" s="389"/>
      <c r="R27" s="389"/>
      <c r="S27" s="390"/>
    </row>
    <row r="28" spans="1:19" ht="13.5" thickBot="1" x14ac:dyDescent="0.25">
      <c r="A28" s="262" t="s">
        <v>28</v>
      </c>
      <c r="B28" s="129" t="s">
        <v>29</v>
      </c>
      <c r="C28" s="39">
        <v>59</v>
      </c>
      <c r="D28" s="19"/>
      <c r="E28" s="46"/>
      <c r="F28" s="19"/>
      <c r="G28" s="20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2"/>
    </row>
    <row r="29" spans="1:19" ht="18" customHeight="1" x14ac:dyDescent="0.2">
      <c r="A29" s="328" t="s">
        <v>41</v>
      </c>
      <c r="B29" s="132" t="s">
        <v>21</v>
      </c>
      <c r="C29" s="104">
        <v>2218</v>
      </c>
      <c r="D29" s="99">
        <v>1000</v>
      </c>
      <c r="E29" s="100">
        <v>1218</v>
      </c>
      <c r="F29" s="101">
        <v>111</v>
      </c>
      <c r="G29" s="102">
        <v>141</v>
      </c>
      <c r="H29" s="102">
        <v>800</v>
      </c>
      <c r="I29" s="102">
        <v>987</v>
      </c>
      <c r="J29" s="102">
        <v>20</v>
      </c>
      <c r="K29" s="102">
        <v>14</v>
      </c>
      <c r="L29" s="102">
        <v>22</v>
      </c>
      <c r="M29" s="102">
        <v>16</v>
      </c>
      <c r="N29" s="102">
        <v>1</v>
      </c>
      <c r="O29" s="102">
        <v>2</v>
      </c>
      <c r="P29" s="102">
        <v>12</v>
      </c>
      <c r="Q29" s="102">
        <v>10</v>
      </c>
      <c r="R29" s="102">
        <v>34</v>
      </c>
      <c r="S29" s="103">
        <v>48</v>
      </c>
    </row>
    <row r="30" spans="1:19" ht="18" customHeight="1" thickBot="1" x14ac:dyDescent="0.25">
      <c r="A30" s="383"/>
      <c r="B30" s="133" t="s">
        <v>17</v>
      </c>
      <c r="C30" s="52">
        <v>100</v>
      </c>
      <c r="D30" s="53">
        <f t="shared" ref="D30:S30" si="10">IF($C29=0,0%,(D29/$C29*100))</f>
        <v>45.08566275924256</v>
      </c>
      <c r="E30" s="54">
        <f t="shared" si="10"/>
        <v>54.91433724075744</v>
      </c>
      <c r="F30" s="52">
        <f t="shared" si="10"/>
        <v>5.0045085662759243</v>
      </c>
      <c r="G30" s="53">
        <f t="shared" si="10"/>
        <v>6.3570784490532013</v>
      </c>
      <c r="H30" s="53">
        <f t="shared" si="10"/>
        <v>36.068530207394048</v>
      </c>
      <c r="I30" s="53">
        <f t="shared" si="10"/>
        <v>44.499549143372406</v>
      </c>
      <c r="J30" s="53">
        <f t="shared" si="10"/>
        <v>0.90171325518485124</v>
      </c>
      <c r="K30" s="53">
        <f t="shared" si="10"/>
        <v>0.63119927862939584</v>
      </c>
      <c r="L30" s="53">
        <f t="shared" si="10"/>
        <v>0.99188458070333629</v>
      </c>
      <c r="M30" s="53">
        <f t="shared" si="10"/>
        <v>0.7213706041478809</v>
      </c>
      <c r="N30" s="53">
        <f t="shared" si="10"/>
        <v>4.5085662759242556E-2</v>
      </c>
      <c r="O30" s="53">
        <f t="shared" si="10"/>
        <v>9.0171325518485113E-2</v>
      </c>
      <c r="P30" s="53">
        <f t="shared" si="10"/>
        <v>0.54102795311091079</v>
      </c>
      <c r="Q30" s="53">
        <f t="shared" si="10"/>
        <v>0.45085662759242562</v>
      </c>
      <c r="R30" s="53">
        <f t="shared" si="10"/>
        <v>1.5329125338142471</v>
      </c>
      <c r="S30" s="54">
        <f t="shared" si="10"/>
        <v>2.1641118124436431</v>
      </c>
    </row>
    <row r="31" spans="1:19" ht="18" customHeight="1" x14ac:dyDescent="0.2">
      <c r="A31" s="328" t="s">
        <v>156</v>
      </c>
      <c r="B31" s="132" t="s">
        <v>21</v>
      </c>
      <c r="C31" s="104">
        <v>1874</v>
      </c>
      <c r="D31" s="99">
        <v>839</v>
      </c>
      <c r="E31" s="100">
        <v>1035</v>
      </c>
      <c r="F31" s="101">
        <v>96</v>
      </c>
      <c r="G31" s="102">
        <v>132</v>
      </c>
      <c r="H31" s="102">
        <v>678</v>
      </c>
      <c r="I31" s="102">
        <v>831</v>
      </c>
      <c r="J31" s="102">
        <v>14</v>
      </c>
      <c r="K31" s="102">
        <v>10</v>
      </c>
      <c r="L31" s="102">
        <v>11</v>
      </c>
      <c r="M31" s="102">
        <v>12</v>
      </c>
      <c r="N31" s="102">
        <v>1</v>
      </c>
      <c r="O31" s="102">
        <v>1</v>
      </c>
      <c r="P31" s="102">
        <v>8</v>
      </c>
      <c r="Q31" s="102">
        <v>9</v>
      </c>
      <c r="R31" s="102">
        <v>31</v>
      </c>
      <c r="S31" s="103">
        <v>40</v>
      </c>
    </row>
    <row r="32" spans="1:19" ht="18" customHeight="1" thickBot="1" x14ac:dyDescent="0.25">
      <c r="A32" s="383"/>
      <c r="B32" s="133" t="s">
        <v>17</v>
      </c>
      <c r="C32" s="52">
        <v>100</v>
      </c>
      <c r="D32" s="53">
        <f t="shared" ref="D32:S32" si="11">IF($C31=0,0%,(D31/$C31*100))</f>
        <v>44.770544290288157</v>
      </c>
      <c r="E32" s="54">
        <f t="shared" si="11"/>
        <v>55.22945570971185</v>
      </c>
      <c r="F32" s="52">
        <f t="shared" si="11"/>
        <v>5.1227321237993593</v>
      </c>
      <c r="G32" s="53">
        <f t="shared" si="11"/>
        <v>7.043756670224119</v>
      </c>
      <c r="H32" s="53">
        <f t="shared" si="11"/>
        <v>36.17929562433298</v>
      </c>
      <c r="I32" s="53">
        <f t="shared" si="11"/>
        <v>44.343649946638209</v>
      </c>
      <c r="J32" s="53">
        <f t="shared" si="11"/>
        <v>0.74706510138740656</v>
      </c>
      <c r="K32" s="53">
        <f t="shared" si="11"/>
        <v>0.53361792956243326</v>
      </c>
      <c r="L32" s="53">
        <f t="shared" si="11"/>
        <v>0.58697972251867658</v>
      </c>
      <c r="M32" s="53">
        <f t="shared" si="11"/>
        <v>0.64034151547491991</v>
      </c>
      <c r="N32" s="53">
        <f t="shared" si="11"/>
        <v>5.3361792956243333E-2</v>
      </c>
      <c r="O32" s="53">
        <f t="shared" si="11"/>
        <v>5.3361792956243333E-2</v>
      </c>
      <c r="P32" s="53">
        <f t="shared" si="11"/>
        <v>0.42689434364994666</v>
      </c>
      <c r="Q32" s="53">
        <f t="shared" si="11"/>
        <v>0.48025613660618999</v>
      </c>
      <c r="R32" s="53">
        <f t="shared" si="11"/>
        <v>1.6542155816435433</v>
      </c>
      <c r="S32" s="54">
        <f t="shared" si="11"/>
        <v>2.134471718249733</v>
      </c>
    </row>
    <row r="33" spans="1:19" ht="18" customHeight="1" x14ac:dyDescent="0.2">
      <c r="A33" s="384" t="s">
        <v>30</v>
      </c>
      <c r="B33" s="132" t="s">
        <v>21</v>
      </c>
      <c r="C33" s="104">
        <v>745</v>
      </c>
      <c r="D33" s="99">
        <v>332</v>
      </c>
      <c r="E33" s="100">
        <v>413</v>
      </c>
      <c r="F33" s="101">
        <v>24</v>
      </c>
      <c r="G33" s="102">
        <v>39</v>
      </c>
      <c r="H33" s="102">
        <v>282</v>
      </c>
      <c r="I33" s="102">
        <v>354</v>
      </c>
      <c r="J33" s="102">
        <v>3</v>
      </c>
      <c r="K33" s="102">
        <v>1</v>
      </c>
      <c r="L33" s="102">
        <v>5</v>
      </c>
      <c r="M33" s="102">
        <v>6</v>
      </c>
      <c r="N33" s="102"/>
      <c r="O33" s="102"/>
      <c r="P33" s="102">
        <v>3</v>
      </c>
      <c r="Q33" s="102">
        <v>4</v>
      </c>
      <c r="R33" s="102">
        <v>15</v>
      </c>
      <c r="S33" s="103">
        <v>9</v>
      </c>
    </row>
    <row r="34" spans="1:19" ht="18" customHeight="1" thickBot="1" x14ac:dyDescent="0.25">
      <c r="A34" s="385"/>
      <c r="B34" s="133" t="s">
        <v>17</v>
      </c>
      <c r="C34" s="52">
        <v>100</v>
      </c>
      <c r="D34" s="53">
        <f t="shared" ref="D34:S34" si="12">IF($C33=0,0%,(D33/$C33*100))</f>
        <v>44.563758389261743</v>
      </c>
      <c r="E34" s="54">
        <f t="shared" si="12"/>
        <v>55.436241610738257</v>
      </c>
      <c r="F34" s="52">
        <f t="shared" si="12"/>
        <v>3.2214765100671143</v>
      </c>
      <c r="G34" s="53">
        <f t="shared" si="12"/>
        <v>5.2348993288590604</v>
      </c>
      <c r="H34" s="53">
        <f t="shared" si="12"/>
        <v>37.852348993288594</v>
      </c>
      <c r="I34" s="53">
        <f t="shared" si="12"/>
        <v>47.516778523489933</v>
      </c>
      <c r="J34" s="53">
        <f t="shared" si="12"/>
        <v>0.40268456375838929</v>
      </c>
      <c r="K34" s="53">
        <f t="shared" si="12"/>
        <v>0.13422818791946309</v>
      </c>
      <c r="L34" s="53">
        <f t="shared" si="12"/>
        <v>0.67114093959731547</v>
      </c>
      <c r="M34" s="53">
        <f t="shared" si="12"/>
        <v>0.80536912751677858</v>
      </c>
      <c r="N34" s="53">
        <f t="shared" si="12"/>
        <v>0</v>
      </c>
      <c r="O34" s="53">
        <f t="shared" si="12"/>
        <v>0</v>
      </c>
      <c r="P34" s="53">
        <f t="shared" si="12"/>
        <v>0.40268456375838929</v>
      </c>
      <c r="Q34" s="53">
        <f t="shared" si="12"/>
        <v>0.53691275167785235</v>
      </c>
      <c r="R34" s="53">
        <f t="shared" si="12"/>
        <v>2.0134228187919461</v>
      </c>
      <c r="S34" s="54">
        <f t="shared" si="12"/>
        <v>1.2080536912751678</v>
      </c>
    </row>
    <row r="35" spans="1:19" ht="18" customHeight="1" x14ac:dyDescent="0.2">
      <c r="A35" s="386" t="s">
        <v>158</v>
      </c>
      <c r="B35" s="134" t="s">
        <v>29</v>
      </c>
      <c r="C35" s="104">
        <v>133</v>
      </c>
      <c r="D35" s="99">
        <v>68</v>
      </c>
      <c r="E35" s="100">
        <v>65</v>
      </c>
      <c r="F35" s="101">
        <v>5</v>
      </c>
      <c r="G35" s="102">
        <v>3</v>
      </c>
      <c r="H35" s="102">
        <v>57</v>
      </c>
      <c r="I35" s="102">
        <v>60</v>
      </c>
      <c r="J35" s="102"/>
      <c r="K35" s="102"/>
      <c r="L35" s="102">
        <v>1</v>
      </c>
      <c r="M35" s="102">
        <v>1</v>
      </c>
      <c r="N35" s="102"/>
      <c r="O35" s="102"/>
      <c r="P35" s="102">
        <v>1</v>
      </c>
      <c r="Q35" s="102"/>
      <c r="R35" s="102">
        <v>4</v>
      </c>
      <c r="S35" s="103">
        <v>1</v>
      </c>
    </row>
    <row r="36" spans="1:19" ht="18" customHeight="1" thickBot="1" x14ac:dyDescent="0.25">
      <c r="A36" s="387"/>
      <c r="B36" s="135" t="s">
        <v>17</v>
      </c>
      <c r="C36" s="60">
        <v>100</v>
      </c>
      <c r="D36" s="61">
        <f t="shared" ref="D36:S36" si="13">IF($C35=0,0%,(D35/$C35*100))</f>
        <v>51.127819548872175</v>
      </c>
      <c r="E36" s="62">
        <f t="shared" si="13"/>
        <v>48.872180451127818</v>
      </c>
      <c r="F36" s="60">
        <f t="shared" si="13"/>
        <v>3.7593984962406015</v>
      </c>
      <c r="G36" s="61">
        <f t="shared" si="13"/>
        <v>2.2556390977443606</v>
      </c>
      <c r="H36" s="61">
        <f t="shared" si="13"/>
        <v>42.857142857142854</v>
      </c>
      <c r="I36" s="61">
        <f t="shared" si="13"/>
        <v>45.112781954887218</v>
      </c>
      <c r="J36" s="61">
        <f t="shared" si="13"/>
        <v>0</v>
      </c>
      <c r="K36" s="61">
        <f t="shared" si="13"/>
        <v>0</v>
      </c>
      <c r="L36" s="61">
        <f t="shared" si="13"/>
        <v>0.75187969924812026</v>
      </c>
      <c r="M36" s="61">
        <f t="shared" si="13"/>
        <v>0.75187969924812026</v>
      </c>
      <c r="N36" s="61">
        <f t="shared" si="13"/>
        <v>0</v>
      </c>
      <c r="O36" s="61">
        <f t="shared" si="13"/>
        <v>0</v>
      </c>
      <c r="P36" s="61">
        <f t="shared" si="13"/>
        <v>0.75187969924812026</v>
      </c>
      <c r="Q36" s="61">
        <f t="shared" si="13"/>
        <v>0</v>
      </c>
      <c r="R36" s="61">
        <f t="shared" si="13"/>
        <v>3.007518796992481</v>
      </c>
      <c r="S36" s="62">
        <f t="shared" si="13"/>
        <v>0.75187969924812026</v>
      </c>
    </row>
  </sheetData>
  <mergeCells count="18">
    <mergeCell ref="A27:S27"/>
    <mergeCell ref="A29:A30"/>
    <mergeCell ref="A31:A32"/>
    <mergeCell ref="A33:A34"/>
    <mergeCell ref="A35:A36"/>
    <mergeCell ref="A17:S17"/>
    <mergeCell ref="A19:A20"/>
    <mergeCell ref="A21:A22"/>
    <mergeCell ref="A23:A24"/>
    <mergeCell ref="A25:A26"/>
    <mergeCell ref="A13:A14"/>
    <mergeCell ref="A15:A16"/>
    <mergeCell ref="A1:S2"/>
    <mergeCell ref="A3:B3"/>
    <mergeCell ref="A4:A5"/>
    <mergeCell ref="A7:A8"/>
    <mergeCell ref="A9:A10"/>
    <mergeCell ref="A11:A12"/>
  </mergeCells>
  <printOptions horizontalCentered="1" verticalCentered="1"/>
  <pageMargins left="0.25" right="0.25" top="0.25" bottom="0.25" header="0" footer="0.5"/>
  <pageSetup scale="70" orientation="landscape" r:id="rId1"/>
  <headerFooter alignWithMargins="0"/>
  <rowBreaks count="1" manualBreakCount="1">
    <brk id="16" max="16383" man="1"/>
  </rowBreaks>
  <ignoredErrors>
    <ignoredError sqref="A4:S36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26"/>
  <sheetViews>
    <sheetView zoomScaleNormal="100" zoomScaleSheetLayoutView="100" workbookViewId="0">
      <selection activeCell="V9" sqref="V9"/>
    </sheetView>
  </sheetViews>
  <sheetFormatPr defaultColWidth="8.85546875" defaultRowHeight="12.75" x14ac:dyDescent="0.2"/>
  <cols>
    <col min="1" max="1" width="19.28515625" style="3" customWidth="1"/>
    <col min="2" max="2" width="3.28515625" style="11" customWidth="1"/>
    <col min="3" max="3" width="7.42578125" style="3" customWidth="1"/>
    <col min="4" max="4" width="7.140625" style="3" customWidth="1"/>
    <col min="5" max="5" width="8" style="3" customWidth="1"/>
    <col min="6" max="6" width="7.28515625" style="3" customWidth="1"/>
    <col min="7" max="7" width="7.42578125" style="3" customWidth="1"/>
    <col min="8" max="8" width="7.28515625" style="3" customWidth="1"/>
    <col min="9" max="9" width="7.42578125" style="3" customWidth="1"/>
    <col min="10" max="10" width="8" style="3" customWidth="1"/>
    <col min="11" max="11" width="8.28515625" style="3" customWidth="1"/>
    <col min="12" max="12" width="7" style="3" customWidth="1"/>
    <col min="13" max="13" width="7.7109375" style="3" customWidth="1"/>
    <col min="14" max="14" width="8" style="3" customWidth="1"/>
    <col min="15" max="15" width="8.5703125" style="3" customWidth="1"/>
    <col min="16" max="16" width="8.42578125" style="3" customWidth="1"/>
    <col min="17" max="17" width="8" style="3" customWidth="1"/>
    <col min="18" max="18" width="6.7109375" style="3" customWidth="1"/>
    <col min="19" max="19" width="7.28515625" style="3" customWidth="1"/>
  </cols>
  <sheetData>
    <row r="1" spans="1:19" ht="18" customHeight="1" thickTop="1" x14ac:dyDescent="0.2">
      <c r="A1" s="310" t="s">
        <v>160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2"/>
    </row>
    <row r="2" spans="1:19" ht="18" customHeight="1" thickBot="1" x14ac:dyDescent="0.25">
      <c r="A2" s="313"/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5"/>
    </row>
    <row r="3" spans="1:19" s="3" customFormat="1" ht="69" customHeight="1" thickTop="1" thickBot="1" x14ac:dyDescent="0.25">
      <c r="A3" s="316" t="s">
        <v>122</v>
      </c>
      <c r="B3" s="317"/>
      <c r="C3" s="38" t="s">
        <v>115</v>
      </c>
      <c r="D3" s="29" t="s">
        <v>1</v>
      </c>
      <c r="E3" s="45" t="s">
        <v>2</v>
      </c>
      <c r="F3" s="30" t="s">
        <v>3</v>
      </c>
      <c r="G3" s="30" t="s">
        <v>4</v>
      </c>
      <c r="H3" s="29" t="s">
        <v>5</v>
      </c>
      <c r="I3" s="30" t="s">
        <v>6</v>
      </c>
      <c r="J3" s="29" t="s">
        <v>7</v>
      </c>
      <c r="K3" s="30" t="s">
        <v>8</v>
      </c>
      <c r="L3" s="29" t="s">
        <v>9</v>
      </c>
      <c r="M3" s="30" t="s">
        <v>10</v>
      </c>
      <c r="N3" s="29" t="s">
        <v>11</v>
      </c>
      <c r="O3" s="29" t="s">
        <v>12</v>
      </c>
      <c r="P3" s="29" t="s">
        <v>13</v>
      </c>
      <c r="Q3" s="29" t="s">
        <v>14</v>
      </c>
      <c r="R3" s="29" t="s">
        <v>15</v>
      </c>
      <c r="S3" s="31" t="s">
        <v>16</v>
      </c>
    </row>
    <row r="4" spans="1:19" ht="18" customHeight="1" thickTop="1" x14ac:dyDescent="0.2">
      <c r="A4" s="64" t="s">
        <v>125</v>
      </c>
      <c r="B4" s="72" t="s">
        <v>17</v>
      </c>
      <c r="C4" s="68">
        <v>100</v>
      </c>
      <c r="D4" s="69">
        <f>76784110/148253680*100</f>
        <v>51.792380465699061</v>
      </c>
      <c r="E4" s="70">
        <f>71469565/148253680*100</f>
        <v>48.20761616170337</v>
      </c>
      <c r="F4" s="63">
        <f>10112015/148253680*100</f>
        <v>6.8207514309256947</v>
      </c>
      <c r="G4" s="63">
        <f>9135230/148253680*100</f>
        <v>6.1618908886443826</v>
      </c>
      <c r="H4" s="63">
        <f>52853975/148253680*100</f>
        <v>35.651037464972205</v>
      </c>
      <c r="I4" s="63">
        <f>47172685/148253680*100</f>
        <v>31.818896502265577</v>
      </c>
      <c r="J4" s="63">
        <f>8445560/148253680*100</f>
        <v>5.6966950162721091</v>
      </c>
      <c r="K4" s="63">
        <f>9804140/148253680*100</f>
        <v>6.6130837359315464</v>
      </c>
      <c r="L4" s="63">
        <f>3246880/148253680*100</f>
        <v>2.1900839156235445</v>
      </c>
      <c r="M4" s="63">
        <f>3233470/148253680*100</f>
        <v>2.1810386089572953</v>
      </c>
      <c r="N4" s="63">
        <f>117595/148253680*100</f>
        <v>7.9320122104220278E-2</v>
      </c>
      <c r="O4" s="63">
        <f>111235/148253680*100</f>
        <v>7.5030178003001338E-2</v>
      </c>
      <c r="P4" s="63">
        <f>453680/148253680*100</f>
        <v>0.3060160125536176</v>
      </c>
      <c r="Q4" s="63">
        <f>452420/148253680*100</f>
        <v>0.30516611796752702</v>
      </c>
      <c r="R4" s="63">
        <f>1554400/148253680*100</f>
        <v>1.0484731306501127</v>
      </c>
      <c r="S4" s="71">
        <f>1560390/148253680*100</f>
        <v>1.0525135025316066</v>
      </c>
    </row>
    <row r="5" spans="1:19" s="1" customFormat="1" ht="27.6" customHeight="1" thickBot="1" x14ac:dyDescent="0.25">
      <c r="A5" s="116" t="s">
        <v>127</v>
      </c>
      <c r="B5" s="117" t="s">
        <v>17</v>
      </c>
      <c r="C5" s="222">
        <v>99.999538740999995</v>
      </c>
      <c r="D5" s="223">
        <v>53.904634025</v>
      </c>
      <c r="E5" s="224">
        <v>46.094904716000002</v>
      </c>
      <c r="F5" s="225">
        <v>4.4502268970000003</v>
      </c>
      <c r="G5" s="223">
        <v>4.0857120069999997</v>
      </c>
      <c r="H5" s="223">
        <v>41.526619435000001</v>
      </c>
      <c r="I5" s="223">
        <v>33.277073364000003</v>
      </c>
      <c r="J5" s="223">
        <v>3.0432913209999999</v>
      </c>
      <c r="K5" s="223">
        <v>3.661617224</v>
      </c>
      <c r="L5" s="223">
        <v>3.2860472999999999</v>
      </c>
      <c r="M5" s="223">
        <v>3.5989972020000001</v>
      </c>
      <c r="N5" s="223">
        <v>8.4298739999999997E-2</v>
      </c>
      <c r="O5" s="223">
        <v>3.7734265000000003E-2</v>
      </c>
      <c r="P5" s="223">
        <v>0.28313210100000002</v>
      </c>
      <c r="Q5" s="223">
        <v>0.271256422</v>
      </c>
      <c r="R5" s="223">
        <v>1.2314816200000001</v>
      </c>
      <c r="S5" s="224">
        <v>1.162533389</v>
      </c>
    </row>
    <row r="6" spans="1:19" ht="18" customHeight="1" thickTop="1" x14ac:dyDescent="0.2">
      <c r="A6" s="330" t="s">
        <v>130</v>
      </c>
      <c r="B6" s="12" t="s">
        <v>29</v>
      </c>
      <c r="C6" s="105">
        <v>8080</v>
      </c>
      <c r="D6" s="106">
        <v>4620</v>
      </c>
      <c r="E6" s="107">
        <v>3460</v>
      </c>
      <c r="F6" s="108">
        <v>299</v>
      </c>
      <c r="G6" s="109">
        <v>257</v>
      </c>
      <c r="H6" s="109">
        <v>3763</v>
      </c>
      <c r="I6" s="109">
        <v>2653</v>
      </c>
      <c r="J6" s="109">
        <v>139</v>
      </c>
      <c r="K6" s="109">
        <v>198</v>
      </c>
      <c r="L6" s="109">
        <v>86</v>
      </c>
      <c r="M6" s="109">
        <v>107</v>
      </c>
      <c r="N6" s="109">
        <v>11</v>
      </c>
      <c r="O6" s="109">
        <v>20</v>
      </c>
      <c r="P6" s="109">
        <v>100</v>
      </c>
      <c r="Q6" s="109">
        <v>51</v>
      </c>
      <c r="R6" s="109">
        <v>222</v>
      </c>
      <c r="S6" s="110">
        <v>174</v>
      </c>
    </row>
    <row r="7" spans="1:19" ht="18" customHeight="1" thickBot="1" x14ac:dyDescent="0.25">
      <c r="A7" s="331"/>
      <c r="B7" s="73" t="s">
        <v>17</v>
      </c>
      <c r="C7" s="52">
        <v>100</v>
      </c>
      <c r="D7" s="53">
        <f t="shared" ref="D7:S7" si="0">IF($C6=0,0%,(D6/$C6*100))</f>
        <v>57.178217821782177</v>
      </c>
      <c r="E7" s="54">
        <f t="shared" si="0"/>
        <v>42.821782178217823</v>
      </c>
      <c r="F7" s="52">
        <f t="shared" si="0"/>
        <v>3.7004950495049505</v>
      </c>
      <c r="G7" s="53">
        <f t="shared" si="0"/>
        <v>3.1806930693069306</v>
      </c>
      <c r="H7" s="53">
        <f t="shared" si="0"/>
        <v>46.571782178217823</v>
      </c>
      <c r="I7" s="53">
        <f t="shared" si="0"/>
        <v>32.834158415841586</v>
      </c>
      <c r="J7" s="53">
        <f t="shared" si="0"/>
        <v>1.7202970297029705</v>
      </c>
      <c r="K7" s="53">
        <f t="shared" si="0"/>
        <v>2.4504950495049505</v>
      </c>
      <c r="L7" s="53">
        <f t="shared" si="0"/>
        <v>1.0643564356435644</v>
      </c>
      <c r="M7" s="53">
        <f t="shared" si="0"/>
        <v>1.3242574257425743</v>
      </c>
      <c r="N7" s="53">
        <f t="shared" si="0"/>
        <v>0.13613861386138612</v>
      </c>
      <c r="O7" s="53">
        <f t="shared" si="0"/>
        <v>0.24752475247524752</v>
      </c>
      <c r="P7" s="53">
        <f t="shared" si="0"/>
        <v>1.2376237623762376</v>
      </c>
      <c r="Q7" s="53">
        <f t="shared" si="0"/>
        <v>0.63118811881188119</v>
      </c>
      <c r="R7" s="53">
        <f t="shared" si="0"/>
        <v>2.7475247524752477</v>
      </c>
      <c r="S7" s="54">
        <f t="shared" si="0"/>
        <v>2.1534653465346532</v>
      </c>
    </row>
    <row r="8" spans="1:19" ht="18" customHeight="1" thickBot="1" x14ac:dyDescent="0.25">
      <c r="A8" s="327" t="s">
        <v>161</v>
      </c>
      <c r="B8" s="12" t="s">
        <v>29</v>
      </c>
      <c r="C8" s="104">
        <v>882</v>
      </c>
      <c r="D8" s="99">
        <v>498</v>
      </c>
      <c r="E8" s="100">
        <v>384</v>
      </c>
      <c r="F8" s="101">
        <v>20</v>
      </c>
      <c r="G8" s="102">
        <v>20</v>
      </c>
      <c r="H8" s="102">
        <v>407</v>
      </c>
      <c r="I8" s="102">
        <v>303</v>
      </c>
      <c r="J8" s="102">
        <v>2</v>
      </c>
      <c r="K8" s="102">
        <v>2</v>
      </c>
      <c r="L8" s="102">
        <v>12</v>
      </c>
      <c r="M8" s="102">
        <v>20</v>
      </c>
      <c r="N8" s="102">
        <v>4</v>
      </c>
      <c r="O8" s="102">
        <v>14</v>
      </c>
      <c r="P8" s="102">
        <v>11</v>
      </c>
      <c r="Q8" s="102">
        <v>5</v>
      </c>
      <c r="R8" s="102">
        <v>42</v>
      </c>
      <c r="S8" s="103">
        <v>20</v>
      </c>
    </row>
    <row r="9" spans="1:19" ht="18" customHeight="1" thickBot="1" x14ac:dyDescent="0.25">
      <c r="A9" s="327"/>
      <c r="B9" s="73" t="s">
        <v>17</v>
      </c>
      <c r="C9" s="52">
        <v>100</v>
      </c>
      <c r="D9" s="53">
        <f t="shared" ref="D9:S9" si="1">IF($C8=0,0%,(D8/$C8*100))</f>
        <v>56.4625850340136</v>
      </c>
      <c r="E9" s="54">
        <f t="shared" si="1"/>
        <v>43.537414965986393</v>
      </c>
      <c r="F9" s="52">
        <f t="shared" si="1"/>
        <v>2.2675736961451247</v>
      </c>
      <c r="G9" s="53">
        <f t="shared" si="1"/>
        <v>2.2675736961451247</v>
      </c>
      <c r="H9" s="53">
        <f t="shared" si="1"/>
        <v>46.145124716553291</v>
      </c>
      <c r="I9" s="53">
        <f t="shared" si="1"/>
        <v>34.353741496598637</v>
      </c>
      <c r="J9" s="53">
        <f t="shared" si="1"/>
        <v>0.22675736961451248</v>
      </c>
      <c r="K9" s="53">
        <f t="shared" si="1"/>
        <v>0.22675736961451248</v>
      </c>
      <c r="L9" s="53">
        <f t="shared" si="1"/>
        <v>1.3605442176870748</v>
      </c>
      <c r="M9" s="53">
        <f t="shared" si="1"/>
        <v>2.2675736961451247</v>
      </c>
      <c r="N9" s="53">
        <f t="shared" si="1"/>
        <v>0.45351473922902497</v>
      </c>
      <c r="O9" s="53">
        <f t="shared" si="1"/>
        <v>1.5873015873015872</v>
      </c>
      <c r="P9" s="53">
        <f t="shared" si="1"/>
        <v>1.2471655328798186</v>
      </c>
      <c r="Q9" s="53">
        <f t="shared" si="1"/>
        <v>0.56689342403628118</v>
      </c>
      <c r="R9" s="53">
        <f t="shared" si="1"/>
        <v>4.7619047619047619</v>
      </c>
      <c r="S9" s="54">
        <f t="shared" si="1"/>
        <v>2.2675736961451247</v>
      </c>
    </row>
    <row r="10" spans="1:19" ht="18" customHeight="1" thickBot="1" x14ac:dyDescent="0.25">
      <c r="A10" s="327" t="s">
        <v>162</v>
      </c>
      <c r="B10" s="12" t="s">
        <v>29</v>
      </c>
      <c r="C10" s="104">
        <v>758</v>
      </c>
      <c r="D10" s="99">
        <v>479</v>
      </c>
      <c r="E10" s="100">
        <v>279</v>
      </c>
      <c r="F10" s="101">
        <v>83</v>
      </c>
      <c r="G10" s="102">
        <v>42</v>
      </c>
      <c r="H10" s="102">
        <v>335</v>
      </c>
      <c r="I10" s="102">
        <v>209</v>
      </c>
      <c r="J10" s="102">
        <v>4</v>
      </c>
      <c r="K10" s="102">
        <v>8</v>
      </c>
      <c r="L10" s="102">
        <v>6</v>
      </c>
      <c r="M10" s="102">
        <v>4</v>
      </c>
      <c r="N10" s="102"/>
      <c r="O10" s="102"/>
      <c r="P10" s="102">
        <v>15</v>
      </c>
      <c r="Q10" s="102">
        <v>6</v>
      </c>
      <c r="R10" s="102">
        <v>36</v>
      </c>
      <c r="S10" s="103">
        <v>10</v>
      </c>
    </row>
    <row r="11" spans="1:19" ht="18" customHeight="1" thickBot="1" x14ac:dyDescent="0.25">
      <c r="A11" s="327"/>
      <c r="B11" s="73" t="s">
        <v>17</v>
      </c>
      <c r="C11" s="52">
        <v>100</v>
      </c>
      <c r="D11" s="53">
        <f t="shared" ref="D11:S11" si="2">IF($C10=0,0%,(D10/$C10*100))</f>
        <v>63.192612137203163</v>
      </c>
      <c r="E11" s="54">
        <f t="shared" si="2"/>
        <v>36.807387862796837</v>
      </c>
      <c r="F11" s="52">
        <f t="shared" si="2"/>
        <v>10.949868073878628</v>
      </c>
      <c r="G11" s="53">
        <f t="shared" si="2"/>
        <v>5.5408970976253293</v>
      </c>
      <c r="H11" s="53">
        <f t="shared" si="2"/>
        <v>44.195250659630609</v>
      </c>
      <c r="I11" s="53">
        <f t="shared" si="2"/>
        <v>27.572559366754618</v>
      </c>
      <c r="J11" s="53">
        <f t="shared" si="2"/>
        <v>0.52770448548812665</v>
      </c>
      <c r="K11" s="53">
        <f t="shared" si="2"/>
        <v>1.0554089709762533</v>
      </c>
      <c r="L11" s="53">
        <f t="shared" si="2"/>
        <v>0.79155672823219003</v>
      </c>
      <c r="M11" s="53">
        <f t="shared" si="2"/>
        <v>0.52770448548812665</v>
      </c>
      <c r="N11" s="53">
        <f t="shared" si="2"/>
        <v>0</v>
      </c>
      <c r="O11" s="53">
        <f t="shared" si="2"/>
        <v>0</v>
      </c>
      <c r="P11" s="53">
        <f t="shared" si="2"/>
        <v>1.9788918205804751</v>
      </c>
      <c r="Q11" s="53">
        <f t="shared" si="2"/>
        <v>0.79155672823219003</v>
      </c>
      <c r="R11" s="53">
        <f t="shared" si="2"/>
        <v>4.7493403693931393</v>
      </c>
      <c r="S11" s="54">
        <f t="shared" si="2"/>
        <v>1.3192612137203166</v>
      </c>
    </row>
    <row r="12" spans="1:19" ht="18" customHeight="1" thickBot="1" x14ac:dyDescent="0.25">
      <c r="A12" s="327" t="s">
        <v>163</v>
      </c>
      <c r="B12" s="12" t="s">
        <v>29</v>
      </c>
      <c r="C12" s="104">
        <v>844</v>
      </c>
      <c r="D12" s="99">
        <v>516</v>
      </c>
      <c r="E12" s="100">
        <v>328</v>
      </c>
      <c r="F12" s="101">
        <v>14</v>
      </c>
      <c r="G12" s="102">
        <v>14</v>
      </c>
      <c r="H12" s="102">
        <v>470</v>
      </c>
      <c r="I12" s="102">
        <v>292</v>
      </c>
      <c r="J12" s="102">
        <v>7</v>
      </c>
      <c r="K12" s="102">
        <v>5</v>
      </c>
      <c r="L12" s="102">
        <v>1</v>
      </c>
      <c r="M12" s="102">
        <v>4</v>
      </c>
      <c r="N12" s="102">
        <v>1</v>
      </c>
      <c r="O12" s="102">
        <v>1</v>
      </c>
      <c r="P12" s="102">
        <v>7</v>
      </c>
      <c r="Q12" s="102">
        <v>2</v>
      </c>
      <c r="R12" s="102">
        <v>16</v>
      </c>
      <c r="S12" s="103">
        <v>10</v>
      </c>
    </row>
    <row r="13" spans="1:19" ht="18" customHeight="1" thickBot="1" x14ac:dyDescent="0.25">
      <c r="A13" s="327"/>
      <c r="B13" s="73" t="s">
        <v>17</v>
      </c>
      <c r="C13" s="52">
        <v>100</v>
      </c>
      <c r="D13" s="53">
        <f t="shared" ref="D13:S13" si="3">IF($C12=0,0%,(D12/$C12*100))</f>
        <v>61.137440758293835</v>
      </c>
      <c r="E13" s="54">
        <f t="shared" si="3"/>
        <v>38.862559241706165</v>
      </c>
      <c r="F13" s="52">
        <f t="shared" si="3"/>
        <v>1.6587677725118484</v>
      </c>
      <c r="G13" s="53">
        <f t="shared" si="3"/>
        <v>1.6587677725118484</v>
      </c>
      <c r="H13" s="53">
        <f t="shared" si="3"/>
        <v>55.687203791469194</v>
      </c>
      <c r="I13" s="53">
        <f t="shared" si="3"/>
        <v>34.597156398104268</v>
      </c>
      <c r="J13" s="53">
        <f t="shared" si="3"/>
        <v>0.82938388625592419</v>
      </c>
      <c r="K13" s="53">
        <f t="shared" si="3"/>
        <v>0.59241706161137442</v>
      </c>
      <c r="L13" s="53">
        <f t="shared" si="3"/>
        <v>0.11848341232227488</v>
      </c>
      <c r="M13" s="53">
        <f t="shared" si="3"/>
        <v>0.47393364928909953</v>
      </c>
      <c r="N13" s="53">
        <f t="shared" si="3"/>
        <v>0.11848341232227488</v>
      </c>
      <c r="O13" s="53">
        <f t="shared" si="3"/>
        <v>0.11848341232227488</v>
      </c>
      <c r="P13" s="53">
        <f t="shared" si="3"/>
        <v>0.82938388625592419</v>
      </c>
      <c r="Q13" s="53">
        <f t="shared" si="3"/>
        <v>0.23696682464454977</v>
      </c>
      <c r="R13" s="53">
        <f t="shared" si="3"/>
        <v>1.8957345971563981</v>
      </c>
      <c r="S13" s="54">
        <f t="shared" si="3"/>
        <v>1.1848341232227488</v>
      </c>
    </row>
    <row r="14" spans="1:19" ht="18" customHeight="1" thickBot="1" x14ac:dyDescent="0.25">
      <c r="A14" s="327" t="s">
        <v>164</v>
      </c>
      <c r="B14" s="12" t="s">
        <v>29</v>
      </c>
      <c r="C14" s="104">
        <v>1021</v>
      </c>
      <c r="D14" s="99">
        <v>642</v>
      </c>
      <c r="E14" s="100">
        <v>379</v>
      </c>
      <c r="F14" s="101">
        <v>51</v>
      </c>
      <c r="G14" s="102">
        <v>32</v>
      </c>
      <c r="H14" s="102">
        <v>541</v>
      </c>
      <c r="I14" s="102">
        <v>306</v>
      </c>
      <c r="J14" s="102">
        <v>23</v>
      </c>
      <c r="K14" s="102">
        <v>22</v>
      </c>
      <c r="L14" s="102">
        <v>4</v>
      </c>
      <c r="M14" s="102">
        <v>4</v>
      </c>
      <c r="N14" s="102"/>
      <c r="O14" s="102"/>
      <c r="P14" s="102">
        <v>4</v>
      </c>
      <c r="Q14" s="102">
        <v>3</v>
      </c>
      <c r="R14" s="102">
        <v>19</v>
      </c>
      <c r="S14" s="103">
        <v>12</v>
      </c>
    </row>
    <row r="15" spans="1:19" ht="18" customHeight="1" thickBot="1" x14ac:dyDescent="0.25">
      <c r="A15" s="327"/>
      <c r="B15" s="73" t="s">
        <v>17</v>
      </c>
      <c r="C15" s="52">
        <v>100</v>
      </c>
      <c r="D15" s="53">
        <f t="shared" ref="D15:S15" si="4">IF($C14=0,0%,(D14/$C14*100))</f>
        <v>62.879529872673842</v>
      </c>
      <c r="E15" s="54">
        <f t="shared" si="4"/>
        <v>37.120470127326151</v>
      </c>
      <c r="F15" s="52">
        <f t="shared" si="4"/>
        <v>4.9951028403525957</v>
      </c>
      <c r="G15" s="53">
        <f t="shared" si="4"/>
        <v>3.1341821743388834</v>
      </c>
      <c r="H15" s="53">
        <f t="shared" si="4"/>
        <v>52.987267384916748</v>
      </c>
      <c r="I15" s="53">
        <f t="shared" si="4"/>
        <v>29.97061704211557</v>
      </c>
      <c r="J15" s="53">
        <f t="shared" si="4"/>
        <v>2.2526934378060726</v>
      </c>
      <c r="K15" s="53">
        <f t="shared" si="4"/>
        <v>2.1547502448579823</v>
      </c>
      <c r="L15" s="53">
        <f t="shared" si="4"/>
        <v>0.39177277179236042</v>
      </c>
      <c r="M15" s="53">
        <f t="shared" si="4"/>
        <v>0.39177277179236042</v>
      </c>
      <c r="N15" s="53">
        <f t="shared" si="4"/>
        <v>0</v>
      </c>
      <c r="O15" s="53">
        <f t="shared" si="4"/>
        <v>0</v>
      </c>
      <c r="P15" s="53">
        <f t="shared" si="4"/>
        <v>0.39177277179236042</v>
      </c>
      <c r="Q15" s="53">
        <f t="shared" si="4"/>
        <v>0.2938295788442703</v>
      </c>
      <c r="R15" s="53">
        <f t="shared" si="4"/>
        <v>1.8609206660137121</v>
      </c>
      <c r="S15" s="54">
        <f t="shared" si="4"/>
        <v>1.1753183153770812</v>
      </c>
    </row>
    <row r="16" spans="1:19" ht="18" customHeight="1" thickBot="1" x14ac:dyDescent="0.25">
      <c r="A16" s="327" t="s">
        <v>165</v>
      </c>
      <c r="B16" s="12" t="s">
        <v>29</v>
      </c>
      <c r="C16" s="104">
        <v>642</v>
      </c>
      <c r="D16" s="99">
        <v>352</v>
      </c>
      <c r="E16" s="100">
        <v>290</v>
      </c>
      <c r="F16" s="101">
        <v>13</v>
      </c>
      <c r="G16" s="102">
        <v>16</v>
      </c>
      <c r="H16" s="102">
        <v>300</v>
      </c>
      <c r="I16" s="102">
        <v>242</v>
      </c>
      <c r="J16" s="102">
        <v>11</v>
      </c>
      <c r="K16" s="102">
        <v>8</v>
      </c>
      <c r="L16" s="102">
        <v>7</v>
      </c>
      <c r="M16" s="102">
        <v>8</v>
      </c>
      <c r="N16" s="102"/>
      <c r="O16" s="102"/>
      <c r="P16" s="102">
        <v>3</v>
      </c>
      <c r="Q16" s="102">
        <v>2</v>
      </c>
      <c r="R16" s="102">
        <v>18</v>
      </c>
      <c r="S16" s="103">
        <v>14</v>
      </c>
    </row>
    <row r="17" spans="1:19" ht="18" customHeight="1" thickBot="1" x14ac:dyDescent="0.25">
      <c r="A17" s="327"/>
      <c r="B17" s="73" t="s">
        <v>17</v>
      </c>
      <c r="C17" s="52">
        <v>100</v>
      </c>
      <c r="D17" s="53">
        <f t="shared" ref="D17:S17" si="5">IF($C16=0,0%,(D16/$C16*100))</f>
        <v>54.828660436137064</v>
      </c>
      <c r="E17" s="54">
        <f t="shared" si="5"/>
        <v>45.171339563862929</v>
      </c>
      <c r="F17" s="52">
        <f t="shared" si="5"/>
        <v>2.0249221183800623</v>
      </c>
      <c r="G17" s="53">
        <f t="shared" si="5"/>
        <v>2.4922118380062304</v>
      </c>
      <c r="H17" s="53">
        <f t="shared" si="5"/>
        <v>46.728971962616825</v>
      </c>
      <c r="I17" s="53">
        <f t="shared" si="5"/>
        <v>37.694704049844233</v>
      </c>
      <c r="J17" s="53">
        <f t="shared" si="5"/>
        <v>1.7133956386292832</v>
      </c>
      <c r="K17" s="53">
        <f t="shared" si="5"/>
        <v>1.2461059190031152</v>
      </c>
      <c r="L17" s="53">
        <f t="shared" si="5"/>
        <v>1.0903426791277258</v>
      </c>
      <c r="M17" s="53">
        <f t="shared" si="5"/>
        <v>1.2461059190031152</v>
      </c>
      <c r="N17" s="53">
        <f t="shared" si="5"/>
        <v>0</v>
      </c>
      <c r="O17" s="53">
        <f t="shared" si="5"/>
        <v>0</v>
      </c>
      <c r="P17" s="53">
        <f t="shared" si="5"/>
        <v>0.46728971962616817</v>
      </c>
      <c r="Q17" s="53">
        <f t="shared" si="5"/>
        <v>0.3115264797507788</v>
      </c>
      <c r="R17" s="53">
        <f t="shared" si="5"/>
        <v>2.8037383177570092</v>
      </c>
      <c r="S17" s="54">
        <f t="shared" si="5"/>
        <v>2.1806853582554515</v>
      </c>
    </row>
    <row r="18" spans="1:19" ht="18" customHeight="1" thickBot="1" x14ac:dyDescent="0.25">
      <c r="A18" s="327" t="s">
        <v>166</v>
      </c>
      <c r="B18" s="12" t="s">
        <v>29</v>
      </c>
      <c r="C18" s="104">
        <v>777</v>
      </c>
      <c r="D18" s="99">
        <v>491</v>
      </c>
      <c r="E18" s="100">
        <v>286</v>
      </c>
      <c r="F18" s="101">
        <v>8</v>
      </c>
      <c r="G18" s="102">
        <v>17</v>
      </c>
      <c r="H18" s="102">
        <v>441</v>
      </c>
      <c r="I18" s="102">
        <v>229</v>
      </c>
      <c r="J18" s="102">
        <v>3</v>
      </c>
      <c r="K18" s="102">
        <v>2</v>
      </c>
      <c r="L18" s="102">
        <v>2</v>
      </c>
      <c r="M18" s="102">
        <v>4</v>
      </c>
      <c r="N18" s="102">
        <v>2</v>
      </c>
      <c r="O18" s="102"/>
      <c r="P18" s="102">
        <v>15</v>
      </c>
      <c r="Q18" s="102">
        <v>10</v>
      </c>
      <c r="R18" s="102">
        <v>20</v>
      </c>
      <c r="S18" s="103">
        <v>24</v>
      </c>
    </row>
    <row r="19" spans="1:19" ht="18" customHeight="1" thickBot="1" x14ac:dyDescent="0.25">
      <c r="A19" s="327"/>
      <c r="B19" s="73" t="s">
        <v>17</v>
      </c>
      <c r="C19" s="52">
        <v>100</v>
      </c>
      <c r="D19" s="53">
        <f t="shared" ref="D19:S19" si="6">IF($C18=0,0%,(D18/$C18*100))</f>
        <v>63.191763191763194</v>
      </c>
      <c r="E19" s="54">
        <f t="shared" si="6"/>
        <v>36.808236808236813</v>
      </c>
      <c r="F19" s="52">
        <f t="shared" si="6"/>
        <v>1.0296010296010296</v>
      </c>
      <c r="G19" s="53">
        <f t="shared" si="6"/>
        <v>2.1879021879021878</v>
      </c>
      <c r="H19" s="53">
        <f t="shared" si="6"/>
        <v>56.756756756756758</v>
      </c>
      <c r="I19" s="53">
        <f t="shared" si="6"/>
        <v>29.472329472329474</v>
      </c>
      <c r="J19" s="53">
        <f t="shared" si="6"/>
        <v>0.38610038610038611</v>
      </c>
      <c r="K19" s="53">
        <f t="shared" si="6"/>
        <v>0.2574002574002574</v>
      </c>
      <c r="L19" s="53">
        <f t="shared" si="6"/>
        <v>0.2574002574002574</v>
      </c>
      <c r="M19" s="53">
        <f t="shared" si="6"/>
        <v>0.51480051480051481</v>
      </c>
      <c r="N19" s="53">
        <f t="shared" si="6"/>
        <v>0.2574002574002574</v>
      </c>
      <c r="O19" s="53">
        <f t="shared" si="6"/>
        <v>0</v>
      </c>
      <c r="P19" s="53">
        <f t="shared" si="6"/>
        <v>1.9305019305019304</v>
      </c>
      <c r="Q19" s="53">
        <f t="shared" si="6"/>
        <v>1.287001287001287</v>
      </c>
      <c r="R19" s="53">
        <f t="shared" si="6"/>
        <v>2.574002574002574</v>
      </c>
      <c r="S19" s="54">
        <f t="shared" si="6"/>
        <v>3.0888030888030888</v>
      </c>
    </row>
    <row r="20" spans="1:19" ht="18" customHeight="1" thickBot="1" x14ac:dyDescent="0.25">
      <c r="A20" s="327" t="s">
        <v>167</v>
      </c>
      <c r="B20" s="12" t="s">
        <v>29</v>
      </c>
      <c r="C20" s="104">
        <v>422</v>
      </c>
      <c r="D20" s="99">
        <v>233</v>
      </c>
      <c r="E20" s="100">
        <v>189</v>
      </c>
      <c r="F20" s="101">
        <v>9</v>
      </c>
      <c r="G20" s="102">
        <v>8</v>
      </c>
      <c r="H20" s="102">
        <v>189</v>
      </c>
      <c r="I20" s="102">
        <v>153</v>
      </c>
      <c r="J20" s="102">
        <v>3</v>
      </c>
      <c r="K20" s="102">
        <v>2</v>
      </c>
      <c r="L20" s="102">
        <v>1</v>
      </c>
      <c r="M20" s="102">
        <v>5</v>
      </c>
      <c r="N20" s="102"/>
      <c r="O20" s="102">
        <v>1</v>
      </c>
      <c r="P20" s="102">
        <v>26</v>
      </c>
      <c r="Q20" s="102">
        <v>6</v>
      </c>
      <c r="R20" s="102">
        <v>5</v>
      </c>
      <c r="S20" s="103">
        <v>14</v>
      </c>
    </row>
    <row r="21" spans="1:19" ht="18" customHeight="1" thickBot="1" x14ac:dyDescent="0.25">
      <c r="A21" s="327"/>
      <c r="B21" s="73" t="s">
        <v>17</v>
      </c>
      <c r="C21" s="52">
        <v>100</v>
      </c>
      <c r="D21" s="53">
        <f t="shared" ref="D21:S21" si="7">IF($C20=0,0%,(D20/$C20*100))</f>
        <v>55.213270142180093</v>
      </c>
      <c r="E21" s="54">
        <f t="shared" si="7"/>
        <v>44.786729857819907</v>
      </c>
      <c r="F21" s="52">
        <f t="shared" si="7"/>
        <v>2.1327014218009479</v>
      </c>
      <c r="G21" s="53">
        <f t="shared" si="7"/>
        <v>1.8957345971563981</v>
      </c>
      <c r="H21" s="53">
        <f t="shared" si="7"/>
        <v>44.786729857819907</v>
      </c>
      <c r="I21" s="53">
        <f t="shared" si="7"/>
        <v>36.255924170616119</v>
      </c>
      <c r="J21" s="53">
        <f t="shared" si="7"/>
        <v>0.7109004739336493</v>
      </c>
      <c r="K21" s="53">
        <f t="shared" si="7"/>
        <v>0.47393364928909953</v>
      </c>
      <c r="L21" s="53">
        <f t="shared" si="7"/>
        <v>0.23696682464454977</v>
      </c>
      <c r="M21" s="53">
        <f t="shared" si="7"/>
        <v>1.1848341232227488</v>
      </c>
      <c r="N21" s="53">
        <f t="shared" si="7"/>
        <v>0</v>
      </c>
      <c r="O21" s="53">
        <f t="shared" si="7"/>
        <v>0.23696682464454977</v>
      </c>
      <c r="P21" s="53">
        <f t="shared" si="7"/>
        <v>6.1611374407582939</v>
      </c>
      <c r="Q21" s="53">
        <f t="shared" si="7"/>
        <v>1.4218009478672986</v>
      </c>
      <c r="R21" s="53">
        <f t="shared" si="7"/>
        <v>1.1848341232227488</v>
      </c>
      <c r="S21" s="54">
        <f t="shared" si="7"/>
        <v>3.3175355450236967</v>
      </c>
    </row>
    <row r="22" spans="1:19" ht="18" customHeight="1" thickBot="1" x14ac:dyDescent="0.25">
      <c r="A22" s="327" t="s">
        <v>168</v>
      </c>
      <c r="B22" s="12" t="s">
        <v>29</v>
      </c>
      <c r="C22" s="104">
        <v>785</v>
      </c>
      <c r="D22" s="99">
        <v>455</v>
      </c>
      <c r="E22" s="100">
        <v>330</v>
      </c>
      <c r="F22" s="101">
        <v>34</v>
      </c>
      <c r="G22" s="102">
        <v>28</v>
      </c>
      <c r="H22" s="102">
        <v>366</v>
      </c>
      <c r="I22" s="102">
        <v>246</v>
      </c>
      <c r="J22" s="102">
        <v>8</v>
      </c>
      <c r="K22" s="102">
        <v>6</v>
      </c>
      <c r="L22" s="102">
        <v>9</v>
      </c>
      <c r="M22" s="102">
        <v>21</v>
      </c>
      <c r="N22" s="102"/>
      <c r="O22" s="102">
        <v>1</v>
      </c>
      <c r="P22" s="102">
        <v>8</v>
      </c>
      <c r="Q22" s="102">
        <v>3</v>
      </c>
      <c r="R22" s="102">
        <v>30</v>
      </c>
      <c r="S22" s="103">
        <v>25</v>
      </c>
    </row>
    <row r="23" spans="1:19" ht="18" customHeight="1" thickBot="1" x14ac:dyDescent="0.25">
      <c r="A23" s="328"/>
      <c r="B23" s="266" t="s">
        <v>17</v>
      </c>
      <c r="C23" s="78">
        <v>100</v>
      </c>
      <c r="D23" s="79">
        <f t="shared" ref="D23:S23" si="8">IF($C22=0,0%,(D22/$C22*100))</f>
        <v>57.961783439490446</v>
      </c>
      <c r="E23" s="80">
        <f t="shared" si="8"/>
        <v>42.038216560509554</v>
      </c>
      <c r="F23" s="78">
        <f t="shared" si="8"/>
        <v>4.3312101910828025</v>
      </c>
      <c r="G23" s="79">
        <f t="shared" si="8"/>
        <v>3.5668789808917198</v>
      </c>
      <c r="H23" s="79">
        <f t="shared" si="8"/>
        <v>46.624203821656053</v>
      </c>
      <c r="I23" s="79">
        <f t="shared" si="8"/>
        <v>31.337579617834393</v>
      </c>
      <c r="J23" s="79">
        <f t="shared" si="8"/>
        <v>1.0191082802547771</v>
      </c>
      <c r="K23" s="79">
        <f t="shared" si="8"/>
        <v>0.76433121019108285</v>
      </c>
      <c r="L23" s="79">
        <f t="shared" si="8"/>
        <v>1.1464968152866242</v>
      </c>
      <c r="M23" s="79">
        <f t="shared" si="8"/>
        <v>2.6751592356687901</v>
      </c>
      <c r="N23" s="79">
        <f t="shared" si="8"/>
        <v>0</v>
      </c>
      <c r="O23" s="79">
        <f t="shared" si="8"/>
        <v>0.12738853503184713</v>
      </c>
      <c r="P23" s="79">
        <f t="shared" si="8"/>
        <v>1.0191082802547771</v>
      </c>
      <c r="Q23" s="79">
        <f t="shared" si="8"/>
        <v>0.38216560509554143</v>
      </c>
      <c r="R23" s="79">
        <f t="shared" si="8"/>
        <v>3.8216560509554141</v>
      </c>
      <c r="S23" s="80">
        <f t="shared" si="8"/>
        <v>3.1847133757961785</v>
      </c>
    </row>
    <row r="24" spans="1:19" ht="18" customHeight="1" thickBot="1" x14ac:dyDescent="0.25">
      <c r="A24" s="327" t="s">
        <v>169</v>
      </c>
      <c r="B24" s="264" t="s">
        <v>29</v>
      </c>
      <c r="C24" s="233">
        <v>1949</v>
      </c>
      <c r="D24" s="234">
        <v>954</v>
      </c>
      <c r="E24" s="235">
        <v>995</v>
      </c>
      <c r="F24" s="236">
        <v>67</v>
      </c>
      <c r="G24" s="237">
        <v>80</v>
      </c>
      <c r="H24" s="237">
        <v>714</v>
      </c>
      <c r="I24" s="237">
        <v>673</v>
      </c>
      <c r="J24" s="237">
        <v>78</v>
      </c>
      <c r="K24" s="237">
        <v>143</v>
      </c>
      <c r="L24" s="237">
        <v>44</v>
      </c>
      <c r="M24" s="237">
        <v>37</v>
      </c>
      <c r="N24" s="237">
        <v>4</v>
      </c>
      <c r="O24" s="237">
        <v>3</v>
      </c>
      <c r="P24" s="237">
        <v>11</v>
      </c>
      <c r="Q24" s="237">
        <v>14</v>
      </c>
      <c r="R24" s="237">
        <v>36</v>
      </c>
      <c r="S24" s="238">
        <v>45</v>
      </c>
    </row>
    <row r="25" spans="1:19" ht="18" customHeight="1" thickBot="1" x14ac:dyDescent="0.25">
      <c r="A25" s="329"/>
      <c r="B25" s="265" t="s">
        <v>17</v>
      </c>
      <c r="C25" s="259">
        <v>100</v>
      </c>
      <c r="D25" s="260">
        <f t="shared" ref="D25:S25" si="9">IF($C24=0,0%,(D24/$C24*100))</f>
        <v>48.948178553104157</v>
      </c>
      <c r="E25" s="261">
        <f t="shared" si="9"/>
        <v>51.051821446895843</v>
      </c>
      <c r="F25" s="259">
        <f t="shared" si="9"/>
        <v>3.4376603386351978</v>
      </c>
      <c r="G25" s="260">
        <f t="shared" si="9"/>
        <v>4.1046690610569518</v>
      </c>
      <c r="H25" s="260">
        <f t="shared" si="9"/>
        <v>36.634171369933298</v>
      </c>
      <c r="I25" s="260">
        <f t="shared" si="9"/>
        <v>34.530528476141612</v>
      </c>
      <c r="J25" s="260">
        <f t="shared" si="9"/>
        <v>4.0020523345305286</v>
      </c>
      <c r="K25" s="260">
        <f t="shared" si="9"/>
        <v>7.3370959466393018</v>
      </c>
      <c r="L25" s="260">
        <f t="shared" si="9"/>
        <v>2.2575679835813234</v>
      </c>
      <c r="M25" s="260">
        <f t="shared" si="9"/>
        <v>1.8984094407388403</v>
      </c>
      <c r="N25" s="260">
        <f t="shared" si="9"/>
        <v>0.2052334530528476</v>
      </c>
      <c r="O25" s="260">
        <f t="shared" si="9"/>
        <v>0.15392508978963571</v>
      </c>
      <c r="P25" s="260">
        <f t="shared" si="9"/>
        <v>0.56439199589533084</v>
      </c>
      <c r="Q25" s="260">
        <f t="shared" si="9"/>
        <v>0.71831708568496666</v>
      </c>
      <c r="R25" s="260">
        <f t="shared" si="9"/>
        <v>1.8471010774756287</v>
      </c>
      <c r="S25" s="261">
        <f t="shared" si="9"/>
        <v>2.3088763468445359</v>
      </c>
    </row>
    <row r="26" spans="1:19" ht="27" customHeight="1" thickTop="1" x14ac:dyDescent="0.2">
      <c r="A26" s="325" t="s">
        <v>170</v>
      </c>
      <c r="B26" s="326"/>
      <c r="C26" s="326"/>
      <c r="D26" s="326"/>
      <c r="E26" s="326"/>
      <c r="F26" s="326"/>
      <c r="G26" s="326"/>
      <c r="H26" s="326"/>
      <c r="I26" s="326"/>
      <c r="J26" s="326"/>
      <c r="K26" s="326"/>
      <c r="L26" s="326"/>
      <c r="M26" s="326"/>
      <c r="N26" s="326"/>
      <c r="O26" s="326"/>
      <c r="P26" s="326"/>
      <c r="Q26" s="326"/>
      <c r="R26" s="326"/>
      <c r="S26" s="326"/>
    </row>
  </sheetData>
  <mergeCells count="13">
    <mergeCell ref="A26:S26"/>
    <mergeCell ref="A22:A23"/>
    <mergeCell ref="A24:A25"/>
    <mergeCell ref="A1:S2"/>
    <mergeCell ref="A14:A15"/>
    <mergeCell ref="A16:A17"/>
    <mergeCell ref="A8:A9"/>
    <mergeCell ref="A10:A11"/>
    <mergeCell ref="A3:B3"/>
    <mergeCell ref="A12:A13"/>
    <mergeCell ref="A6:A7"/>
    <mergeCell ref="A18:A19"/>
    <mergeCell ref="A20:A21"/>
  </mergeCells>
  <phoneticPr fontId="0" type="noConversion"/>
  <printOptions horizontalCentered="1" verticalCentered="1" gridLines="1"/>
  <pageMargins left="0.25" right="0.25" top="0.5" bottom="0.5" header="0" footer="0.5"/>
  <pageSetup scale="70" orientation="landscape" r:id="rId1"/>
  <headerFooter alignWithMargins="0"/>
  <ignoredErrors>
    <ignoredError sqref="C5:S25" unlocked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S28"/>
  <sheetViews>
    <sheetView zoomScaleNormal="100" zoomScaleSheetLayoutView="100" workbookViewId="0">
      <selection activeCell="U7" sqref="U7"/>
    </sheetView>
  </sheetViews>
  <sheetFormatPr defaultColWidth="8.85546875" defaultRowHeight="12.75" x14ac:dyDescent="0.2"/>
  <cols>
    <col min="1" max="1" width="45.7109375" style="3" customWidth="1"/>
    <col min="2" max="2" width="4" style="136" customWidth="1"/>
    <col min="3" max="3" width="8.28515625" style="3" customWidth="1"/>
    <col min="4" max="4" width="7.140625" style="3" customWidth="1"/>
    <col min="5" max="5" width="7.28515625" style="3" customWidth="1"/>
    <col min="6" max="6" width="8" style="3" customWidth="1"/>
    <col min="7" max="7" width="7.5703125" style="3" customWidth="1"/>
    <col min="8" max="8" width="7.28515625" style="3" customWidth="1"/>
    <col min="9" max="9" width="7.42578125" style="3" customWidth="1"/>
    <col min="10" max="10" width="8" style="3" customWidth="1"/>
    <col min="11" max="11" width="8.5703125" style="3" customWidth="1"/>
    <col min="12" max="12" width="7" style="3" customWidth="1"/>
    <col min="13" max="13" width="7.28515625" style="3" customWidth="1"/>
    <col min="14" max="14" width="7.85546875" style="3" customWidth="1"/>
    <col min="15" max="15" width="8.42578125" style="3" customWidth="1"/>
    <col min="16" max="16" width="8" style="3" customWidth="1"/>
    <col min="17" max="17" width="7.85546875" style="3" customWidth="1"/>
    <col min="18" max="18" width="6.7109375" style="3" customWidth="1"/>
    <col min="19" max="19" width="7.28515625" style="3" customWidth="1"/>
  </cols>
  <sheetData>
    <row r="1" spans="1:19" ht="18" customHeight="1" thickTop="1" x14ac:dyDescent="0.2">
      <c r="A1" s="310" t="s">
        <v>214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2"/>
    </row>
    <row r="2" spans="1:19" ht="18" customHeight="1" thickBot="1" x14ac:dyDescent="0.25">
      <c r="A2" s="375"/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  <c r="P2" s="376"/>
      <c r="Q2" s="376"/>
      <c r="R2" s="376"/>
      <c r="S2" s="377"/>
    </row>
    <row r="3" spans="1:19" s="3" customFormat="1" ht="69" customHeight="1" thickTop="1" thickBot="1" x14ac:dyDescent="0.25">
      <c r="A3" s="316" t="s">
        <v>65</v>
      </c>
      <c r="B3" s="317"/>
      <c r="C3" s="38" t="s">
        <v>115</v>
      </c>
      <c r="D3" s="29" t="s">
        <v>1</v>
      </c>
      <c r="E3" s="45" t="s">
        <v>2</v>
      </c>
      <c r="F3" s="30" t="s">
        <v>3</v>
      </c>
      <c r="G3" s="30" t="s">
        <v>4</v>
      </c>
      <c r="H3" s="29" t="s">
        <v>5</v>
      </c>
      <c r="I3" s="30" t="s">
        <v>6</v>
      </c>
      <c r="J3" s="29" t="s">
        <v>7</v>
      </c>
      <c r="K3" s="30" t="s">
        <v>8</v>
      </c>
      <c r="L3" s="29" t="s">
        <v>9</v>
      </c>
      <c r="M3" s="30" t="s">
        <v>10</v>
      </c>
      <c r="N3" s="29" t="s">
        <v>11</v>
      </c>
      <c r="O3" s="29" t="s">
        <v>12</v>
      </c>
      <c r="P3" s="29" t="s">
        <v>13</v>
      </c>
      <c r="Q3" s="29" t="s">
        <v>14</v>
      </c>
      <c r="R3" s="29" t="s">
        <v>15</v>
      </c>
      <c r="S3" s="31" t="s">
        <v>16</v>
      </c>
    </row>
    <row r="4" spans="1:19" ht="18" customHeight="1" thickTop="1" x14ac:dyDescent="0.2">
      <c r="A4" s="378" t="s">
        <v>195</v>
      </c>
      <c r="B4" s="130" t="s">
        <v>21</v>
      </c>
      <c r="C4" s="104">
        <v>3</v>
      </c>
      <c r="D4" s="99">
        <v>2</v>
      </c>
      <c r="E4" s="100">
        <v>1</v>
      </c>
      <c r="F4" s="101"/>
      <c r="G4" s="102"/>
      <c r="H4" s="102">
        <v>1</v>
      </c>
      <c r="I4" s="102">
        <v>1</v>
      </c>
      <c r="J4" s="102"/>
      <c r="K4" s="102"/>
      <c r="L4" s="102"/>
      <c r="M4" s="102"/>
      <c r="N4" s="102"/>
      <c r="O4" s="102"/>
      <c r="P4" s="102"/>
      <c r="Q4" s="102"/>
      <c r="R4" s="102">
        <v>1</v>
      </c>
      <c r="S4" s="103"/>
    </row>
    <row r="5" spans="1:19" ht="18" customHeight="1" thickBot="1" x14ac:dyDescent="0.25">
      <c r="A5" s="379"/>
      <c r="B5" s="131" t="s">
        <v>17</v>
      </c>
      <c r="C5" s="78">
        <v>100</v>
      </c>
      <c r="D5" s="79">
        <f t="shared" ref="D5:S5" si="0">IF($C4=0,0%,(D4/$C4*100))</f>
        <v>66.666666666666657</v>
      </c>
      <c r="E5" s="80">
        <f t="shared" si="0"/>
        <v>33.333333333333329</v>
      </c>
      <c r="F5" s="78">
        <f t="shared" si="0"/>
        <v>0</v>
      </c>
      <c r="G5" s="79">
        <f t="shared" si="0"/>
        <v>0</v>
      </c>
      <c r="H5" s="79">
        <f t="shared" si="0"/>
        <v>33.333333333333329</v>
      </c>
      <c r="I5" s="79">
        <f t="shared" si="0"/>
        <v>33.333333333333329</v>
      </c>
      <c r="J5" s="79">
        <f t="shared" si="0"/>
        <v>0</v>
      </c>
      <c r="K5" s="79">
        <f t="shared" si="0"/>
        <v>0</v>
      </c>
      <c r="L5" s="79">
        <f t="shared" si="0"/>
        <v>0</v>
      </c>
      <c r="M5" s="79">
        <f t="shared" si="0"/>
        <v>0</v>
      </c>
      <c r="N5" s="79">
        <f t="shared" si="0"/>
        <v>0</v>
      </c>
      <c r="O5" s="79">
        <f t="shared" si="0"/>
        <v>0</v>
      </c>
      <c r="P5" s="79">
        <f t="shared" si="0"/>
        <v>0</v>
      </c>
      <c r="Q5" s="79">
        <f t="shared" si="0"/>
        <v>0</v>
      </c>
      <c r="R5" s="79">
        <f t="shared" si="0"/>
        <v>33.333333333333329</v>
      </c>
      <c r="S5" s="80">
        <f t="shared" si="0"/>
        <v>0</v>
      </c>
    </row>
    <row r="6" spans="1:19" ht="33.6" customHeight="1" thickBot="1" x14ac:dyDescent="0.25">
      <c r="A6" s="93" t="s">
        <v>66</v>
      </c>
      <c r="B6" s="128" t="s">
        <v>17</v>
      </c>
      <c r="C6" s="204">
        <v>100</v>
      </c>
      <c r="D6" s="205">
        <v>51.545972339999999</v>
      </c>
      <c r="E6" s="206">
        <v>48.454027660000001</v>
      </c>
      <c r="F6" s="207">
        <v>2.6715486849999999</v>
      </c>
      <c r="G6" s="205">
        <v>3.071602929</v>
      </c>
      <c r="H6" s="205">
        <v>41.842961760000001</v>
      </c>
      <c r="I6" s="205">
        <v>36.798209929999999</v>
      </c>
      <c r="J6" s="205">
        <v>1.213723895</v>
      </c>
      <c r="K6" s="205">
        <v>1.9324654189999999</v>
      </c>
      <c r="L6" s="205">
        <v>4.1700569569999999</v>
      </c>
      <c r="M6" s="205">
        <v>5.0244100899999999</v>
      </c>
      <c r="N6" s="205">
        <v>9.4928125850000003E-2</v>
      </c>
      <c r="O6" s="205">
        <v>1.3561160839999999E-2</v>
      </c>
      <c r="P6" s="205">
        <v>0.23053973420000001</v>
      </c>
      <c r="Q6" s="205">
        <v>0.28478437750000002</v>
      </c>
      <c r="R6" s="205">
        <v>1.322213181</v>
      </c>
      <c r="S6" s="206">
        <v>1.3289937620000001</v>
      </c>
    </row>
    <row r="7" spans="1:19" ht="18" customHeight="1" thickBot="1" x14ac:dyDescent="0.25">
      <c r="A7" s="346" t="s">
        <v>198</v>
      </c>
      <c r="B7" s="132" t="s">
        <v>21</v>
      </c>
      <c r="C7" s="104">
        <v>3</v>
      </c>
      <c r="D7" s="99">
        <v>2</v>
      </c>
      <c r="E7" s="100">
        <v>1</v>
      </c>
      <c r="F7" s="101"/>
      <c r="G7" s="102"/>
      <c r="H7" s="102">
        <v>1</v>
      </c>
      <c r="I7" s="102">
        <v>1</v>
      </c>
      <c r="J7" s="102"/>
      <c r="K7" s="102"/>
      <c r="L7" s="102"/>
      <c r="M7" s="102"/>
      <c r="N7" s="102"/>
      <c r="O7" s="102"/>
      <c r="P7" s="102"/>
      <c r="Q7" s="102"/>
      <c r="R7" s="102">
        <v>1</v>
      </c>
      <c r="S7" s="103"/>
    </row>
    <row r="8" spans="1:19" ht="18" customHeight="1" thickBot="1" x14ac:dyDescent="0.25">
      <c r="A8" s="346"/>
      <c r="B8" s="133" t="s">
        <v>17</v>
      </c>
      <c r="C8" s="52">
        <v>100</v>
      </c>
      <c r="D8" s="53">
        <f t="shared" ref="D8:S8" si="1">IF($C7=0,0%,(D7/$C7*100))</f>
        <v>66.666666666666657</v>
      </c>
      <c r="E8" s="54">
        <f t="shared" si="1"/>
        <v>33.333333333333329</v>
      </c>
      <c r="F8" s="52">
        <f t="shared" si="1"/>
        <v>0</v>
      </c>
      <c r="G8" s="53">
        <f t="shared" si="1"/>
        <v>0</v>
      </c>
      <c r="H8" s="53">
        <f t="shared" si="1"/>
        <v>33.333333333333329</v>
      </c>
      <c r="I8" s="53">
        <f t="shared" si="1"/>
        <v>33.333333333333329</v>
      </c>
      <c r="J8" s="53">
        <f t="shared" si="1"/>
        <v>0</v>
      </c>
      <c r="K8" s="53">
        <f t="shared" si="1"/>
        <v>0</v>
      </c>
      <c r="L8" s="53">
        <f t="shared" si="1"/>
        <v>0</v>
      </c>
      <c r="M8" s="53">
        <f t="shared" si="1"/>
        <v>0</v>
      </c>
      <c r="N8" s="53">
        <f t="shared" si="1"/>
        <v>0</v>
      </c>
      <c r="O8" s="53">
        <f t="shared" si="1"/>
        <v>0</v>
      </c>
      <c r="P8" s="53">
        <f t="shared" si="1"/>
        <v>0</v>
      </c>
      <c r="Q8" s="53">
        <f t="shared" si="1"/>
        <v>0</v>
      </c>
      <c r="R8" s="53">
        <f t="shared" si="1"/>
        <v>33.333333333333329</v>
      </c>
      <c r="S8" s="54">
        <f t="shared" si="1"/>
        <v>0</v>
      </c>
    </row>
    <row r="9" spans="1:19" ht="18" customHeight="1" thickBot="1" x14ac:dyDescent="0.25">
      <c r="A9" s="380" t="s">
        <v>159</v>
      </c>
      <c r="B9" s="381"/>
      <c r="C9" s="381"/>
      <c r="D9" s="381"/>
      <c r="E9" s="381"/>
      <c r="F9" s="381"/>
      <c r="G9" s="381"/>
      <c r="H9" s="381"/>
      <c r="I9" s="381"/>
      <c r="J9" s="381"/>
      <c r="K9" s="381"/>
      <c r="L9" s="381"/>
      <c r="M9" s="381"/>
      <c r="N9" s="381"/>
      <c r="O9" s="381"/>
      <c r="P9" s="381"/>
      <c r="Q9" s="381"/>
      <c r="R9" s="381"/>
      <c r="S9" s="382"/>
    </row>
    <row r="10" spans="1:19" ht="18" customHeight="1" thickBot="1" x14ac:dyDescent="0.25">
      <c r="A10" s="263" t="s">
        <v>28</v>
      </c>
      <c r="B10" s="129" t="s">
        <v>29</v>
      </c>
      <c r="C10" s="92">
        <v>2</v>
      </c>
      <c r="D10" s="19"/>
      <c r="E10" s="46"/>
      <c r="F10" s="19"/>
      <c r="G10" s="20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2"/>
    </row>
    <row r="11" spans="1:19" ht="18" customHeight="1" x14ac:dyDescent="0.2">
      <c r="A11" s="328" t="s">
        <v>41</v>
      </c>
      <c r="B11" s="132" t="s">
        <v>21</v>
      </c>
      <c r="C11" s="104">
        <v>8</v>
      </c>
      <c r="D11" s="99">
        <v>4</v>
      </c>
      <c r="E11" s="100">
        <v>4</v>
      </c>
      <c r="F11" s="101">
        <v>1</v>
      </c>
      <c r="G11" s="102"/>
      <c r="H11" s="102">
        <v>3</v>
      </c>
      <c r="I11" s="102">
        <v>3</v>
      </c>
      <c r="J11" s="102"/>
      <c r="K11" s="102"/>
      <c r="L11" s="102"/>
      <c r="M11" s="102"/>
      <c r="N11" s="102"/>
      <c r="O11" s="102"/>
      <c r="P11" s="102"/>
      <c r="Q11" s="102"/>
      <c r="R11" s="102"/>
      <c r="S11" s="103">
        <v>1</v>
      </c>
    </row>
    <row r="12" spans="1:19" ht="18" customHeight="1" thickBot="1" x14ac:dyDescent="0.25">
      <c r="A12" s="383"/>
      <c r="B12" s="133" t="s">
        <v>17</v>
      </c>
      <c r="C12" s="52">
        <v>100</v>
      </c>
      <c r="D12" s="53">
        <f t="shared" ref="D12:S12" si="2">IF($C11=0,0%,(D11/$C11*100))</f>
        <v>50</v>
      </c>
      <c r="E12" s="54">
        <f t="shared" si="2"/>
        <v>50</v>
      </c>
      <c r="F12" s="52">
        <f t="shared" si="2"/>
        <v>12.5</v>
      </c>
      <c r="G12" s="53">
        <f t="shared" si="2"/>
        <v>0</v>
      </c>
      <c r="H12" s="53">
        <f t="shared" si="2"/>
        <v>37.5</v>
      </c>
      <c r="I12" s="53">
        <f t="shared" si="2"/>
        <v>37.5</v>
      </c>
      <c r="J12" s="53">
        <f t="shared" si="2"/>
        <v>0</v>
      </c>
      <c r="K12" s="53">
        <f t="shared" si="2"/>
        <v>0</v>
      </c>
      <c r="L12" s="53">
        <f t="shared" si="2"/>
        <v>0</v>
      </c>
      <c r="M12" s="53">
        <f t="shared" si="2"/>
        <v>0</v>
      </c>
      <c r="N12" s="53">
        <f t="shared" si="2"/>
        <v>0</v>
      </c>
      <c r="O12" s="53">
        <f t="shared" si="2"/>
        <v>0</v>
      </c>
      <c r="P12" s="53">
        <f t="shared" si="2"/>
        <v>0</v>
      </c>
      <c r="Q12" s="53">
        <f t="shared" si="2"/>
        <v>0</v>
      </c>
      <c r="R12" s="53">
        <f t="shared" si="2"/>
        <v>0</v>
      </c>
      <c r="S12" s="54">
        <f t="shared" si="2"/>
        <v>12.5</v>
      </c>
    </row>
    <row r="13" spans="1:19" ht="18" customHeight="1" x14ac:dyDescent="0.2">
      <c r="A13" s="328" t="s">
        <v>156</v>
      </c>
      <c r="B13" s="132" t="s">
        <v>21</v>
      </c>
      <c r="C13" s="104">
        <v>2</v>
      </c>
      <c r="D13" s="99">
        <v>2</v>
      </c>
      <c r="E13" s="100"/>
      <c r="F13" s="101"/>
      <c r="G13" s="102"/>
      <c r="H13" s="102">
        <v>2</v>
      </c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3"/>
    </row>
    <row r="14" spans="1:19" ht="18" customHeight="1" thickBot="1" x14ac:dyDescent="0.25">
      <c r="A14" s="383"/>
      <c r="B14" s="133" t="s">
        <v>17</v>
      </c>
      <c r="C14" s="52">
        <v>100</v>
      </c>
      <c r="D14" s="53">
        <f t="shared" ref="D14:S14" si="3">IF($C13=0,0%,(D13/$C13*100))</f>
        <v>100</v>
      </c>
      <c r="E14" s="54">
        <f t="shared" si="3"/>
        <v>0</v>
      </c>
      <c r="F14" s="52">
        <f t="shared" si="3"/>
        <v>0</v>
      </c>
      <c r="G14" s="53">
        <f t="shared" si="3"/>
        <v>0</v>
      </c>
      <c r="H14" s="53">
        <f t="shared" si="3"/>
        <v>100</v>
      </c>
      <c r="I14" s="53">
        <f t="shared" si="3"/>
        <v>0</v>
      </c>
      <c r="J14" s="53">
        <f t="shared" si="3"/>
        <v>0</v>
      </c>
      <c r="K14" s="53">
        <f t="shared" si="3"/>
        <v>0</v>
      </c>
      <c r="L14" s="53">
        <f t="shared" si="3"/>
        <v>0</v>
      </c>
      <c r="M14" s="53">
        <f t="shared" si="3"/>
        <v>0</v>
      </c>
      <c r="N14" s="53">
        <f t="shared" si="3"/>
        <v>0</v>
      </c>
      <c r="O14" s="53">
        <f t="shared" si="3"/>
        <v>0</v>
      </c>
      <c r="P14" s="53">
        <f t="shared" si="3"/>
        <v>0</v>
      </c>
      <c r="Q14" s="53">
        <f t="shared" si="3"/>
        <v>0</v>
      </c>
      <c r="R14" s="53">
        <f t="shared" si="3"/>
        <v>0</v>
      </c>
      <c r="S14" s="54">
        <f t="shared" si="3"/>
        <v>0</v>
      </c>
    </row>
    <row r="15" spans="1:19" ht="18" customHeight="1" x14ac:dyDescent="0.2">
      <c r="A15" s="384" t="s">
        <v>30</v>
      </c>
      <c r="B15" s="132" t="s">
        <v>21</v>
      </c>
      <c r="C15" s="104">
        <v>2</v>
      </c>
      <c r="D15" s="99">
        <v>2</v>
      </c>
      <c r="E15" s="100"/>
      <c r="F15" s="101"/>
      <c r="G15" s="102"/>
      <c r="H15" s="102">
        <v>2</v>
      </c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3"/>
    </row>
    <row r="16" spans="1:19" ht="18" customHeight="1" thickBot="1" x14ac:dyDescent="0.25">
      <c r="A16" s="385"/>
      <c r="B16" s="133" t="s">
        <v>17</v>
      </c>
      <c r="C16" s="52">
        <v>100</v>
      </c>
      <c r="D16" s="53">
        <f t="shared" ref="D16:S16" si="4">IF($C15=0,0%,(D15/$C15*100))</f>
        <v>100</v>
      </c>
      <c r="E16" s="54">
        <f t="shared" si="4"/>
        <v>0</v>
      </c>
      <c r="F16" s="52">
        <f t="shared" si="4"/>
        <v>0</v>
      </c>
      <c r="G16" s="53">
        <f t="shared" si="4"/>
        <v>0</v>
      </c>
      <c r="H16" s="53">
        <f t="shared" si="4"/>
        <v>100</v>
      </c>
      <c r="I16" s="53">
        <f t="shared" si="4"/>
        <v>0</v>
      </c>
      <c r="J16" s="53">
        <f t="shared" si="4"/>
        <v>0</v>
      </c>
      <c r="K16" s="53">
        <f t="shared" si="4"/>
        <v>0</v>
      </c>
      <c r="L16" s="53">
        <f t="shared" si="4"/>
        <v>0</v>
      </c>
      <c r="M16" s="53">
        <f t="shared" si="4"/>
        <v>0</v>
      </c>
      <c r="N16" s="53">
        <f t="shared" si="4"/>
        <v>0</v>
      </c>
      <c r="O16" s="53">
        <f t="shared" si="4"/>
        <v>0</v>
      </c>
      <c r="P16" s="53">
        <f t="shared" si="4"/>
        <v>0</v>
      </c>
      <c r="Q16" s="53">
        <f t="shared" si="4"/>
        <v>0</v>
      </c>
      <c r="R16" s="53">
        <f t="shared" si="4"/>
        <v>0</v>
      </c>
      <c r="S16" s="54">
        <f t="shared" si="4"/>
        <v>0</v>
      </c>
    </row>
    <row r="17" spans="1:19" ht="18" customHeight="1" x14ac:dyDescent="0.2">
      <c r="A17" s="386" t="s">
        <v>158</v>
      </c>
      <c r="B17" s="132" t="s">
        <v>21</v>
      </c>
      <c r="C17" s="104"/>
      <c r="D17" s="99"/>
      <c r="E17" s="100"/>
      <c r="F17" s="101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3"/>
    </row>
    <row r="18" spans="1:19" ht="18" customHeight="1" thickBot="1" x14ac:dyDescent="0.25">
      <c r="A18" s="387"/>
      <c r="B18" s="133" t="s">
        <v>17</v>
      </c>
      <c r="C18" s="52">
        <v>100</v>
      </c>
      <c r="D18" s="53">
        <f t="shared" ref="D18:S18" si="5">IF($C17=0,0%,(D17/$C17*100))</f>
        <v>0</v>
      </c>
      <c r="E18" s="54">
        <f t="shared" si="5"/>
        <v>0</v>
      </c>
      <c r="F18" s="52">
        <f t="shared" si="5"/>
        <v>0</v>
      </c>
      <c r="G18" s="53">
        <f t="shared" si="5"/>
        <v>0</v>
      </c>
      <c r="H18" s="53">
        <f t="shared" si="5"/>
        <v>0</v>
      </c>
      <c r="I18" s="53">
        <f t="shared" si="5"/>
        <v>0</v>
      </c>
      <c r="J18" s="53">
        <f t="shared" si="5"/>
        <v>0</v>
      </c>
      <c r="K18" s="53">
        <f t="shared" si="5"/>
        <v>0</v>
      </c>
      <c r="L18" s="53">
        <f t="shared" si="5"/>
        <v>0</v>
      </c>
      <c r="M18" s="53">
        <f t="shared" si="5"/>
        <v>0</v>
      </c>
      <c r="N18" s="53">
        <f t="shared" si="5"/>
        <v>0</v>
      </c>
      <c r="O18" s="53">
        <f t="shared" si="5"/>
        <v>0</v>
      </c>
      <c r="P18" s="53">
        <f t="shared" si="5"/>
        <v>0</v>
      </c>
      <c r="Q18" s="53">
        <f t="shared" si="5"/>
        <v>0</v>
      </c>
      <c r="R18" s="53">
        <f t="shared" si="5"/>
        <v>0</v>
      </c>
      <c r="S18" s="54">
        <f t="shared" si="5"/>
        <v>0</v>
      </c>
    </row>
    <row r="19" spans="1:19" ht="18" customHeight="1" thickBot="1" x14ac:dyDescent="0.25">
      <c r="A19" s="388" t="s">
        <v>157</v>
      </c>
      <c r="B19" s="389"/>
      <c r="C19" s="389"/>
      <c r="D19" s="389"/>
      <c r="E19" s="389"/>
      <c r="F19" s="389"/>
      <c r="G19" s="389"/>
      <c r="H19" s="389"/>
      <c r="I19" s="389"/>
      <c r="J19" s="389"/>
      <c r="K19" s="389"/>
      <c r="L19" s="389"/>
      <c r="M19" s="389"/>
      <c r="N19" s="389"/>
      <c r="O19" s="389"/>
      <c r="P19" s="389"/>
      <c r="Q19" s="389"/>
      <c r="R19" s="389"/>
      <c r="S19" s="390"/>
    </row>
    <row r="20" spans="1:19" ht="13.5" thickBot="1" x14ac:dyDescent="0.25">
      <c r="A20" s="262" t="s">
        <v>28</v>
      </c>
      <c r="B20" s="129" t="s">
        <v>29</v>
      </c>
      <c r="C20" s="39">
        <v>0</v>
      </c>
      <c r="D20" s="19"/>
      <c r="E20" s="46"/>
      <c r="F20" s="19"/>
      <c r="G20" s="20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2"/>
    </row>
    <row r="21" spans="1:19" ht="18" customHeight="1" x14ac:dyDescent="0.2">
      <c r="A21" s="328" t="s">
        <v>41</v>
      </c>
      <c r="B21" s="132" t="s">
        <v>21</v>
      </c>
      <c r="C21" s="104"/>
      <c r="D21" s="99"/>
      <c r="E21" s="100"/>
      <c r="F21" s="101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3"/>
    </row>
    <row r="22" spans="1:19" ht="18" customHeight="1" thickBot="1" x14ac:dyDescent="0.25">
      <c r="A22" s="383"/>
      <c r="B22" s="133" t="s">
        <v>17</v>
      </c>
      <c r="C22" s="52">
        <v>100</v>
      </c>
      <c r="D22" s="53">
        <f t="shared" ref="D22:S22" si="6">IF($C21=0,0%,(D21/$C21*100))</f>
        <v>0</v>
      </c>
      <c r="E22" s="54">
        <f t="shared" si="6"/>
        <v>0</v>
      </c>
      <c r="F22" s="52">
        <f t="shared" si="6"/>
        <v>0</v>
      </c>
      <c r="G22" s="53">
        <f t="shared" si="6"/>
        <v>0</v>
      </c>
      <c r="H22" s="53">
        <f t="shared" si="6"/>
        <v>0</v>
      </c>
      <c r="I22" s="53">
        <f t="shared" si="6"/>
        <v>0</v>
      </c>
      <c r="J22" s="53">
        <f t="shared" si="6"/>
        <v>0</v>
      </c>
      <c r="K22" s="53">
        <f t="shared" si="6"/>
        <v>0</v>
      </c>
      <c r="L22" s="53">
        <f t="shared" si="6"/>
        <v>0</v>
      </c>
      <c r="M22" s="53">
        <f t="shared" si="6"/>
        <v>0</v>
      </c>
      <c r="N22" s="53">
        <f t="shared" si="6"/>
        <v>0</v>
      </c>
      <c r="O22" s="53">
        <f t="shared" si="6"/>
        <v>0</v>
      </c>
      <c r="P22" s="53">
        <f t="shared" si="6"/>
        <v>0</v>
      </c>
      <c r="Q22" s="53">
        <f t="shared" si="6"/>
        <v>0</v>
      </c>
      <c r="R22" s="53">
        <f t="shared" si="6"/>
        <v>0</v>
      </c>
      <c r="S22" s="54">
        <f t="shared" si="6"/>
        <v>0</v>
      </c>
    </row>
    <row r="23" spans="1:19" ht="18" customHeight="1" x14ac:dyDescent="0.2">
      <c r="A23" s="328" t="s">
        <v>156</v>
      </c>
      <c r="B23" s="132" t="s">
        <v>21</v>
      </c>
      <c r="C23" s="104"/>
      <c r="D23" s="99"/>
      <c r="E23" s="100"/>
      <c r="F23" s="101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3"/>
    </row>
    <row r="24" spans="1:19" ht="18" customHeight="1" thickBot="1" x14ac:dyDescent="0.25">
      <c r="A24" s="383"/>
      <c r="B24" s="133" t="s">
        <v>17</v>
      </c>
      <c r="C24" s="52">
        <v>100</v>
      </c>
      <c r="D24" s="53">
        <f t="shared" ref="D24:S24" si="7">IF($C23=0,0%,(D23/$C23*100))</f>
        <v>0</v>
      </c>
      <c r="E24" s="54">
        <f t="shared" si="7"/>
        <v>0</v>
      </c>
      <c r="F24" s="52">
        <f t="shared" si="7"/>
        <v>0</v>
      </c>
      <c r="G24" s="53">
        <f t="shared" si="7"/>
        <v>0</v>
      </c>
      <c r="H24" s="53">
        <f t="shared" si="7"/>
        <v>0</v>
      </c>
      <c r="I24" s="53">
        <f t="shared" si="7"/>
        <v>0</v>
      </c>
      <c r="J24" s="53">
        <f t="shared" si="7"/>
        <v>0</v>
      </c>
      <c r="K24" s="53">
        <f t="shared" si="7"/>
        <v>0</v>
      </c>
      <c r="L24" s="53">
        <f t="shared" si="7"/>
        <v>0</v>
      </c>
      <c r="M24" s="53">
        <f t="shared" si="7"/>
        <v>0</v>
      </c>
      <c r="N24" s="53">
        <f t="shared" si="7"/>
        <v>0</v>
      </c>
      <c r="O24" s="53">
        <f t="shared" si="7"/>
        <v>0</v>
      </c>
      <c r="P24" s="53">
        <f t="shared" si="7"/>
        <v>0</v>
      </c>
      <c r="Q24" s="53">
        <f t="shared" si="7"/>
        <v>0</v>
      </c>
      <c r="R24" s="53">
        <f t="shared" si="7"/>
        <v>0</v>
      </c>
      <c r="S24" s="54">
        <f t="shared" si="7"/>
        <v>0</v>
      </c>
    </row>
    <row r="25" spans="1:19" ht="18" customHeight="1" x14ac:dyDescent="0.2">
      <c r="A25" s="384" t="s">
        <v>30</v>
      </c>
      <c r="B25" s="132" t="s">
        <v>21</v>
      </c>
      <c r="C25" s="104"/>
      <c r="D25" s="99"/>
      <c r="E25" s="100"/>
      <c r="F25" s="101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3"/>
    </row>
    <row r="26" spans="1:19" ht="18" customHeight="1" thickBot="1" x14ac:dyDescent="0.25">
      <c r="A26" s="385"/>
      <c r="B26" s="133" t="s">
        <v>17</v>
      </c>
      <c r="C26" s="52">
        <v>100</v>
      </c>
      <c r="D26" s="53">
        <f t="shared" ref="D26:S26" si="8">IF($C25=0,0%,(D25/$C25*100))</f>
        <v>0</v>
      </c>
      <c r="E26" s="54">
        <f t="shared" si="8"/>
        <v>0</v>
      </c>
      <c r="F26" s="52">
        <f t="shared" si="8"/>
        <v>0</v>
      </c>
      <c r="G26" s="53">
        <f t="shared" si="8"/>
        <v>0</v>
      </c>
      <c r="H26" s="53">
        <f t="shared" si="8"/>
        <v>0</v>
      </c>
      <c r="I26" s="53">
        <f t="shared" si="8"/>
        <v>0</v>
      </c>
      <c r="J26" s="53">
        <f t="shared" si="8"/>
        <v>0</v>
      </c>
      <c r="K26" s="53">
        <f t="shared" si="8"/>
        <v>0</v>
      </c>
      <c r="L26" s="53">
        <f t="shared" si="8"/>
        <v>0</v>
      </c>
      <c r="M26" s="53">
        <f t="shared" si="8"/>
        <v>0</v>
      </c>
      <c r="N26" s="53">
        <f t="shared" si="8"/>
        <v>0</v>
      </c>
      <c r="O26" s="53">
        <f t="shared" si="8"/>
        <v>0</v>
      </c>
      <c r="P26" s="53">
        <f t="shared" si="8"/>
        <v>0</v>
      </c>
      <c r="Q26" s="53">
        <f t="shared" si="8"/>
        <v>0</v>
      </c>
      <c r="R26" s="53">
        <f t="shared" si="8"/>
        <v>0</v>
      </c>
      <c r="S26" s="54">
        <f t="shared" si="8"/>
        <v>0</v>
      </c>
    </row>
    <row r="27" spans="1:19" ht="18" customHeight="1" x14ac:dyDescent="0.2">
      <c r="A27" s="386" t="s">
        <v>158</v>
      </c>
      <c r="B27" s="134" t="s">
        <v>29</v>
      </c>
      <c r="C27" s="104"/>
      <c r="D27" s="99"/>
      <c r="E27" s="100"/>
      <c r="F27" s="101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3"/>
    </row>
    <row r="28" spans="1:19" ht="18" customHeight="1" thickBot="1" x14ac:dyDescent="0.25">
      <c r="A28" s="387"/>
      <c r="B28" s="135" t="s">
        <v>17</v>
      </c>
      <c r="C28" s="60">
        <v>100</v>
      </c>
      <c r="D28" s="61">
        <f t="shared" ref="D28:S28" si="9">IF($C27=0,0%,(D27/$C27*100))</f>
        <v>0</v>
      </c>
      <c r="E28" s="62">
        <f t="shared" si="9"/>
        <v>0</v>
      </c>
      <c r="F28" s="60">
        <f t="shared" si="9"/>
        <v>0</v>
      </c>
      <c r="G28" s="61">
        <f t="shared" si="9"/>
        <v>0</v>
      </c>
      <c r="H28" s="61">
        <f t="shared" si="9"/>
        <v>0</v>
      </c>
      <c r="I28" s="61">
        <f t="shared" si="9"/>
        <v>0</v>
      </c>
      <c r="J28" s="61">
        <f t="shared" si="9"/>
        <v>0</v>
      </c>
      <c r="K28" s="61">
        <f t="shared" si="9"/>
        <v>0</v>
      </c>
      <c r="L28" s="61">
        <f t="shared" si="9"/>
        <v>0</v>
      </c>
      <c r="M28" s="61">
        <f t="shared" si="9"/>
        <v>0</v>
      </c>
      <c r="N28" s="61">
        <f t="shared" si="9"/>
        <v>0</v>
      </c>
      <c r="O28" s="61">
        <f t="shared" si="9"/>
        <v>0</v>
      </c>
      <c r="P28" s="61">
        <f t="shared" si="9"/>
        <v>0</v>
      </c>
      <c r="Q28" s="61">
        <f t="shared" si="9"/>
        <v>0</v>
      </c>
      <c r="R28" s="61">
        <f t="shared" si="9"/>
        <v>0</v>
      </c>
      <c r="S28" s="62">
        <f t="shared" si="9"/>
        <v>0</v>
      </c>
    </row>
  </sheetData>
  <mergeCells count="14">
    <mergeCell ref="A21:A22"/>
    <mergeCell ref="A23:A24"/>
    <mergeCell ref="A25:A26"/>
    <mergeCell ref="A27:A28"/>
    <mergeCell ref="A11:A12"/>
    <mergeCell ref="A13:A14"/>
    <mergeCell ref="A15:A16"/>
    <mergeCell ref="A17:A18"/>
    <mergeCell ref="A19:S19"/>
    <mergeCell ref="A1:S2"/>
    <mergeCell ref="A3:B3"/>
    <mergeCell ref="A4:A5"/>
    <mergeCell ref="A7:A8"/>
    <mergeCell ref="A9:S9"/>
  </mergeCells>
  <printOptions horizontalCentered="1" verticalCentered="1"/>
  <pageMargins left="0.25" right="0.25" top="0.25" bottom="0.25" header="0" footer="0.5"/>
  <pageSetup scale="70" orientation="landscape" r:id="rId1"/>
  <headerFooter alignWithMargins="0"/>
  <rowBreaks count="1" manualBreakCount="1">
    <brk id="8" max="16383" man="1"/>
  </rowBreaks>
  <ignoredErrors>
    <ignoredError sqref="A4:S28" unlockedFormula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S30"/>
  <sheetViews>
    <sheetView zoomScaleNormal="100" zoomScaleSheetLayoutView="100" workbookViewId="0">
      <selection sqref="A1:S2"/>
    </sheetView>
  </sheetViews>
  <sheetFormatPr defaultColWidth="8.85546875" defaultRowHeight="12.75" x14ac:dyDescent="0.2"/>
  <cols>
    <col min="1" max="1" width="45.7109375" style="3" customWidth="1"/>
    <col min="2" max="2" width="4" style="136" customWidth="1"/>
    <col min="3" max="3" width="8.28515625" style="3" customWidth="1"/>
    <col min="4" max="4" width="7.140625" style="3" customWidth="1"/>
    <col min="5" max="5" width="7.28515625" style="3" customWidth="1"/>
    <col min="6" max="6" width="8" style="3" customWidth="1"/>
    <col min="7" max="7" width="7.5703125" style="3" customWidth="1"/>
    <col min="8" max="8" width="7.28515625" style="3" customWidth="1"/>
    <col min="9" max="9" width="7.42578125" style="3" customWidth="1"/>
    <col min="10" max="10" width="8" style="3" customWidth="1"/>
    <col min="11" max="11" width="8.5703125" style="3" customWidth="1"/>
    <col min="12" max="12" width="7" style="3" customWidth="1"/>
    <col min="13" max="13" width="7.28515625" style="3" customWidth="1"/>
    <col min="14" max="14" width="7.85546875" style="3" customWidth="1"/>
    <col min="15" max="15" width="8.42578125" style="3" customWidth="1"/>
    <col min="16" max="16" width="8" style="3" customWidth="1"/>
    <col min="17" max="17" width="7.85546875" style="3" customWidth="1"/>
    <col min="18" max="18" width="6.7109375" style="3" customWidth="1"/>
    <col min="19" max="19" width="7.28515625" style="3" customWidth="1"/>
  </cols>
  <sheetData>
    <row r="1" spans="1:19" ht="18" customHeight="1" thickTop="1" x14ac:dyDescent="0.2">
      <c r="A1" s="310" t="s">
        <v>215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2"/>
    </row>
    <row r="2" spans="1:19" ht="18" customHeight="1" thickBot="1" x14ac:dyDescent="0.25">
      <c r="A2" s="375"/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  <c r="P2" s="376"/>
      <c r="Q2" s="376"/>
      <c r="R2" s="376"/>
      <c r="S2" s="377"/>
    </row>
    <row r="3" spans="1:19" s="3" customFormat="1" ht="69" customHeight="1" thickTop="1" thickBot="1" x14ac:dyDescent="0.25">
      <c r="A3" s="316" t="s">
        <v>65</v>
      </c>
      <c r="B3" s="317"/>
      <c r="C3" s="38" t="s">
        <v>115</v>
      </c>
      <c r="D3" s="29" t="s">
        <v>1</v>
      </c>
      <c r="E3" s="45" t="s">
        <v>2</v>
      </c>
      <c r="F3" s="30" t="s">
        <v>3</v>
      </c>
      <c r="G3" s="30" t="s">
        <v>4</v>
      </c>
      <c r="H3" s="29" t="s">
        <v>5</v>
      </c>
      <c r="I3" s="30" t="s">
        <v>6</v>
      </c>
      <c r="J3" s="29" t="s">
        <v>7</v>
      </c>
      <c r="K3" s="30" t="s">
        <v>8</v>
      </c>
      <c r="L3" s="29" t="s">
        <v>9</v>
      </c>
      <c r="M3" s="30" t="s">
        <v>10</v>
      </c>
      <c r="N3" s="29" t="s">
        <v>11</v>
      </c>
      <c r="O3" s="29" t="s">
        <v>12</v>
      </c>
      <c r="P3" s="29" t="s">
        <v>13</v>
      </c>
      <c r="Q3" s="29" t="s">
        <v>14</v>
      </c>
      <c r="R3" s="29" t="s">
        <v>15</v>
      </c>
      <c r="S3" s="31" t="s">
        <v>16</v>
      </c>
    </row>
    <row r="4" spans="1:19" ht="18" customHeight="1" thickTop="1" x14ac:dyDescent="0.2">
      <c r="A4" s="378" t="s">
        <v>197</v>
      </c>
      <c r="B4" s="130" t="s">
        <v>21</v>
      </c>
      <c r="C4" s="104">
        <v>45</v>
      </c>
      <c r="D4" s="99">
        <v>32</v>
      </c>
      <c r="E4" s="100">
        <v>13</v>
      </c>
      <c r="F4" s="101">
        <v>1</v>
      </c>
      <c r="G4" s="102"/>
      <c r="H4" s="102">
        <v>28</v>
      </c>
      <c r="I4" s="102">
        <v>12</v>
      </c>
      <c r="J4" s="102"/>
      <c r="K4" s="102"/>
      <c r="L4" s="102">
        <v>1</v>
      </c>
      <c r="M4" s="102"/>
      <c r="N4" s="102"/>
      <c r="O4" s="102"/>
      <c r="P4" s="102">
        <v>1</v>
      </c>
      <c r="Q4" s="102"/>
      <c r="R4" s="102">
        <v>1</v>
      </c>
      <c r="S4" s="103">
        <v>1</v>
      </c>
    </row>
    <row r="5" spans="1:19" ht="18" customHeight="1" thickBot="1" x14ac:dyDescent="0.25">
      <c r="A5" s="379"/>
      <c r="B5" s="131" t="s">
        <v>17</v>
      </c>
      <c r="C5" s="78">
        <v>100</v>
      </c>
      <c r="D5" s="79">
        <f t="shared" ref="D5:S5" si="0">IF($C4=0,0%,(D4/$C4*100))</f>
        <v>71.111111111111114</v>
      </c>
      <c r="E5" s="80">
        <f t="shared" si="0"/>
        <v>28.888888888888886</v>
      </c>
      <c r="F5" s="78">
        <f t="shared" si="0"/>
        <v>2.2222222222222223</v>
      </c>
      <c r="G5" s="79">
        <f t="shared" si="0"/>
        <v>0</v>
      </c>
      <c r="H5" s="79">
        <f t="shared" si="0"/>
        <v>62.222222222222221</v>
      </c>
      <c r="I5" s="79">
        <f t="shared" si="0"/>
        <v>26.666666666666668</v>
      </c>
      <c r="J5" s="79">
        <f t="shared" si="0"/>
        <v>0</v>
      </c>
      <c r="K5" s="79">
        <f t="shared" si="0"/>
        <v>0</v>
      </c>
      <c r="L5" s="79">
        <f t="shared" si="0"/>
        <v>2.2222222222222223</v>
      </c>
      <c r="M5" s="79">
        <f t="shared" si="0"/>
        <v>0</v>
      </c>
      <c r="N5" s="79">
        <f t="shared" si="0"/>
        <v>0</v>
      </c>
      <c r="O5" s="79">
        <f t="shared" si="0"/>
        <v>0</v>
      </c>
      <c r="P5" s="79">
        <f t="shared" si="0"/>
        <v>2.2222222222222223</v>
      </c>
      <c r="Q5" s="79">
        <f t="shared" si="0"/>
        <v>0</v>
      </c>
      <c r="R5" s="79">
        <f t="shared" si="0"/>
        <v>2.2222222222222223</v>
      </c>
      <c r="S5" s="80">
        <f t="shared" si="0"/>
        <v>2.2222222222222223</v>
      </c>
    </row>
    <row r="6" spans="1:19" ht="33.6" customHeight="1" thickBot="1" x14ac:dyDescent="0.25">
      <c r="A6" s="93" t="s">
        <v>66</v>
      </c>
      <c r="B6" s="128" t="s">
        <v>17</v>
      </c>
      <c r="C6" s="204">
        <v>100</v>
      </c>
      <c r="D6" s="205">
        <v>51.545972339999999</v>
      </c>
      <c r="E6" s="206">
        <v>48.454027660000001</v>
      </c>
      <c r="F6" s="207">
        <v>2.6715486849999999</v>
      </c>
      <c r="G6" s="205">
        <v>3.071602929</v>
      </c>
      <c r="H6" s="205">
        <v>41.842961760000001</v>
      </c>
      <c r="I6" s="205">
        <v>36.798209929999999</v>
      </c>
      <c r="J6" s="205">
        <v>1.213723895</v>
      </c>
      <c r="K6" s="205">
        <v>1.9324654189999999</v>
      </c>
      <c r="L6" s="205">
        <v>4.1700569569999999</v>
      </c>
      <c r="M6" s="205">
        <v>5.0244100899999999</v>
      </c>
      <c r="N6" s="205">
        <v>9.4928125850000003E-2</v>
      </c>
      <c r="O6" s="205">
        <v>1.3561160839999999E-2</v>
      </c>
      <c r="P6" s="205">
        <v>0.23053973420000001</v>
      </c>
      <c r="Q6" s="205">
        <v>0.28478437750000002</v>
      </c>
      <c r="R6" s="205">
        <v>1.322213181</v>
      </c>
      <c r="S6" s="206">
        <v>1.3289937620000001</v>
      </c>
    </row>
    <row r="7" spans="1:19" ht="18" customHeight="1" thickBot="1" x14ac:dyDescent="0.25">
      <c r="A7" s="346" t="s">
        <v>185</v>
      </c>
      <c r="B7" s="132" t="s">
        <v>21</v>
      </c>
      <c r="C7" s="104">
        <v>9</v>
      </c>
      <c r="D7" s="99">
        <v>7</v>
      </c>
      <c r="E7" s="100">
        <v>2</v>
      </c>
      <c r="F7" s="101"/>
      <c r="G7" s="102"/>
      <c r="H7" s="102">
        <v>7</v>
      </c>
      <c r="I7" s="102">
        <v>1</v>
      </c>
      <c r="J7" s="102"/>
      <c r="K7" s="102"/>
      <c r="L7" s="102"/>
      <c r="M7" s="102"/>
      <c r="N7" s="102"/>
      <c r="O7" s="102"/>
      <c r="P7" s="102"/>
      <c r="Q7" s="102"/>
      <c r="R7" s="102"/>
      <c r="S7" s="103">
        <v>1</v>
      </c>
    </row>
    <row r="8" spans="1:19" ht="18" customHeight="1" thickBot="1" x14ac:dyDescent="0.25">
      <c r="A8" s="346"/>
      <c r="B8" s="133" t="s">
        <v>17</v>
      </c>
      <c r="C8" s="52">
        <v>100</v>
      </c>
      <c r="D8" s="53">
        <f t="shared" ref="D8:S8" si="1">IF($C7=0,0%,(D7/$C7*100))</f>
        <v>77.777777777777786</v>
      </c>
      <c r="E8" s="54">
        <f t="shared" si="1"/>
        <v>22.222222222222221</v>
      </c>
      <c r="F8" s="52">
        <f t="shared" si="1"/>
        <v>0</v>
      </c>
      <c r="G8" s="53">
        <f t="shared" si="1"/>
        <v>0</v>
      </c>
      <c r="H8" s="53">
        <f t="shared" si="1"/>
        <v>77.777777777777786</v>
      </c>
      <c r="I8" s="53">
        <f t="shared" si="1"/>
        <v>11.111111111111111</v>
      </c>
      <c r="J8" s="53">
        <f t="shared" si="1"/>
        <v>0</v>
      </c>
      <c r="K8" s="53">
        <f t="shared" si="1"/>
        <v>0</v>
      </c>
      <c r="L8" s="53">
        <f t="shared" si="1"/>
        <v>0</v>
      </c>
      <c r="M8" s="53">
        <f t="shared" si="1"/>
        <v>0</v>
      </c>
      <c r="N8" s="53">
        <f t="shared" si="1"/>
        <v>0</v>
      </c>
      <c r="O8" s="53">
        <f t="shared" si="1"/>
        <v>0</v>
      </c>
      <c r="P8" s="53">
        <f t="shared" si="1"/>
        <v>0</v>
      </c>
      <c r="Q8" s="53">
        <f t="shared" si="1"/>
        <v>0</v>
      </c>
      <c r="R8" s="53">
        <f t="shared" si="1"/>
        <v>0</v>
      </c>
      <c r="S8" s="54">
        <f t="shared" si="1"/>
        <v>11.111111111111111</v>
      </c>
    </row>
    <row r="9" spans="1:19" ht="18" customHeight="1" thickBot="1" x14ac:dyDescent="0.25">
      <c r="A9" s="346" t="s">
        <v>216</v>
      </c>
      <c r="B9" s="132" t="s">
        <v>21</v>
      </c>
      <c r="C9" s="104">
        <v>36</v>
      </c>
      <c r="D9" s="99">
        <v>25</v>
      </c>
      <c r="E9" s="100">
        <v>11</v>
      </c>
      <c r="F9" s="101">
        <v>1</v>
      </c>
      <c r="G9" s="102"/>
      <c r="H9" s="102">
        <v>21</v>
      </c>
      <c r="I9" s="102">
        <v>11</v>
      </c>
      <c r="J9" s="102"/>
      <c r="K9" s="102"/>
      <c r="L9" s="102">
        <v>1</v>
      </c>
      <c r="M9" s="102"/>
      <c r="N9" s="102"/>
      <c r="O9" s="102"/>
      <c r="P9" s="102">
        <v>1</v>
      </c>
      <c r="Q9" s="102"/>
      <c r="R9" s="102">
        <v>1</v>
      </c>
      <c r="S9" s="103"/>
    </row>
    <row r="10" spans="1:19" ht="18" customHeight="1" thickBot="1" x14ac:dyDescent="0.25">
      <c r="A10" s="346"/>
      <c r="B10" s="133" t="s">
        <v>17</v>
      </c>
      <c r="C10" s="52">
        <v>100</v>
      </c>
      <c r="D10" s="53">
        <f t="shared" ref="D10:S10" si="2">IF($C9=0,0%,(D9/$C9*100))</f>
        <v>69.444444444444443</v>
      </c>
      <c r="E10" s="54">
        <f t="shared" si="2"/>
        <v>30.555555555555557</v>
      </c>
      <c r="F10" s="52">
        <f t="shared" si="2"/>
        <v>2.7777777777777777</v>
      </c>
      <c r="G10" s="53">
        <f t="shared" si="2"/>
        <v>0</v>
      </c>
      <c r="H10" s="53">
        <f t="shared" si="2"/>
        <v>58.333333333333336</v>
      </c>
      <c r="I10" s="53">
        <f t="shared" si="2"/>
        <v>30.555555555555557</v>
      </c>
      <c r="J10" s="53">
        <f t="shared" si="2"/>
        <v>0</v>
      </c>
      <c r="K10" s="53">
        <f t="shared" si="2"/>
        <v>0</v>
      </c>
      <c r="L10" s="53">
        <f t="shared" si="2"/>
        <v>2.7777777777777777</v>
      </c>
      <c r="M10" s="53">
        <f t="shared" si="2"/>
        <v>0</v>
      </c>
      <c r="N10" s="53">
        <f t="shared" si="2"/>
        <v>0</v>
      </c>
      <c r="O10" s="53">
        <f t="shared" si="2"/>
        <v>0</v>
      </c>
      <c r="P10" s="53">
        <f t="shared" si="2"/>
        <v>2.7777777777777777</v>
      </c>
      <c r="Q10" s="53">
        <f t="shared" si="2"/>
        <v>0</v>
      </c>
      <c r="R10" s="53">
        <f t="shared" si="2"/>
        <v>2.7777777777777777</v>
      </c>
      <c r="S10" s="54">
        <f t="shared" si="2"/>
        <v>0</v>
      </c>
    </row>
    <row r="11" spans="1:19" ht="18" customHeight="1" thickBot="1" x14ac:dyDescent="0.25">
      <c r="A11" s="380" t="s">
        <v>159</v>
      </c>
      <c r="B11" s="381"/>
      <c r="C11" s="381"/>
      <c r="D11" s="381"/>
      <c r="E11" s="381"/>
      <c r="F11" s="381"/>
      <c r="G11" s="381"/>
      <c r="H11" s="381"/>
      <c r="I11" s="381"/>
      <c r="J11" s="381"/>
      <c r="K11" s="381"/>
      <c r="L11" s="381"/>
      <c r="M11" s="381"/>
      <c r="N11" s="381"/>
      <c r="O11" s="381"/>
      <c r="P11" s="381"/>
      <c r="Q11" s="381"/>
      <c r="R11" s="381"/>
      <c r="S11" s="382"/>
    </row>
    <row r="12" spans="1:19" ht="18" customHeight="1" thickBot="1" x14ac:dyDescent="0.25">
      <c r="A12" s="263" t="s">
        <v>28</v>
      </c>
      <c r="B12" s="129" t="s">
        <v>29</v>
      </c>
      <c r="C12" s="92">
        <v>0</v>
      </c>
      <c r="D12" s="19"/>
      <c r="E12" s="46"/>
      <c r="F12" s="19"/>
      <c r="G12" s="20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2"/>
    </row>
    <row r="13" spans="1:19" ht="18" customHeight="1" x14ac:dyDescent="0.2">
      <c r="A13" s="328" t="s">
        <v>41</v>
      </c>
      <c r="B13" s="132" t="s">
        <v>21</v>
      </c>
      <c r="C13" s="104"/>
      <c r="D13" s="99"/>
      <c r="E13" s="100"/>
      <c r="F13" s="101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3"/>
    </row>
    <row r="14" spans="1:19" ht="18" customHeight="1" thickBot="1" x14ac:dyDescent="0.25">
      <c r="A14" s="383"/>
      <c r="B14" s="133" t="s">
        <v>17</v>
      </c>
      <c r="C14" s="52">
        <v>100</v>
      </c>
      <c r="D14" s="53">
        <f t="shared" ref="D14:S14" si="3">IF($C13=0,0%,(D13/$C13*100))</f>
        <v>0</v>
      </c>
      <c r="E14" s="54">
        <f t="shared" si="3"/>
        <v>0</v>
      </c>
      <c r="F14" s="52">
        <f t="shared" si="3"/>
        <v>0</v>
      </c>
      <c r="G14" s="53">
        <f t="shared" si="3"/>
        <v>0</v>
      </c>
      <c r="H14" s="53">
        <f t="shared" si="3"/>
        <v>0</v>
      </c>
      <c r="I14" s="53">
        <f t="shared" si="3"/>
        <v>0</v>
      </c>
      <c r="J14" s="53">
        <f t="shared" si="3"/>
        <v>0</v>
      </c>
      <c r="K14" s="53">
        <f t="shared" si="3"/>
        <v>0</v>
      </c>
      <c r="L14" s="53">
        <f t="shared" si="3"/>
        <v>0</v>
      </c>
      <c r="M14" s="53">
        <f t="shared" si="3"/>
        <v>0</v>
      </c>
      <c r="N14" s="53">
        <f t="shared" si="3"/>
        <v>0</v>
      </c>
      <c r="O14" s="53">
        <f t="shared" si="3"/>
        <v>0</v>
      </c>
      <c r="P14" s="53">
        <f t="shared" si="3"/>
        <v>0</v>
      </c>
      <c r="Q14" s="53">
        <f t="shared" si="3"/>
        <v>0</v>
      </c>
      <c r="R14" s="53">
        <f t="shared" si="3"/>
        <v>0</v>
      </c>
      <c r="S14" s="54">
        <f t="shared" si="3"/>
        <v>0</v>
      </c>
    </row>
    <row r="15" spans="1:19" ht="18" customHeight="1" x14ac:dyDescent="0.2">
      <c r="A15" s="328" t="s">
        <v>156</v>
      </c>
      <c r="B15" s="132" t="s">
        <v>21</v>
      </c>
      <c r="C15" s="104"/>
      <c r="D15" s="99"/>
      <c r="E15" s="100"/>
      <c r="F15" s="101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3"/>
    </row>
    <row r="16" spans="1:19" ht="18" customHeight="1" thickBot="1" x14ac:dyDescent="0.25">
      <c r="A16" s="383"/>
      <c r="B16" s="133" t="s">
        <v>17</v>
      </c>
      <c r="C16" s="52">
        <v>100</v>
      </c>
      <c r="D16" s="53">
        <f t="shared" ref="D16:S16" si="4">IF($C15=0,0%,(D15/$C15*100))</f>
        <v>0</v>
      </c>
      <c r="E16" s="54">
        <f t="shared" si="4"/>
        <v>0</v>
      </c>
      <c r="F16" s="52">
        <f t="shared" si="4"/>
        <v>0</v>
      </c>
      <c r="G16" s="53">
        <f t="shared" si="4"/>
        <v>0</v>
      </c>
      <c r="H16" s="53">
        <f t="shared" si="4"/>
        <v>0</v>
      </c>
      <c r="I16" s="53">
        <f t="shared" si="4"/>
        <v>0</v>
      </c>
      <c r="J16" s="53">
        <f t="shared" si="4"/>
        <v>0</v>
      </c>
      <c r="K16" s="53">
        <f t="shared" si="4"/>
        <v>0</v>
      </c>
      <c r="L16" s="53">
        <f t="shared" si="4"/>
        <v>0</v>
      </c>
      <c r="M16" s="53">
        <f t="shared" si="4"/>
        <v>0</v>
      </c>
      <c r="N16" s="53">
        <f t="shared" si="4"/>
        <v>0</v>
      </c>
      <c r="O16" s="53">
        <f t="shared" si="4"/>
        <v>0</v>
      </c>
      <c r="P16" s="53">
        <f t="shared" si="4"/>
        <v>0</v>
      </c>
      <c r="Q16" s="53">
        <f t="shared" si="4"/>
        <v>0</v>
      </c>
      <c r="R16" s="53">
        <f t="shared" si="4"/>
        <v>0</v>
      </c>
      <c r="S16" s="54">
        <f t="shared" si="4"/>
        <v>0</v>
      </c>
    </row>
    <row r="17" spans="1:19" ht="18" customHeight="1" x14ac:dyDescent="0.2">
      <c r="A17" s="384" t="s">
        <v>30</v>
      </c>
      <c r="B17" s="132" t="s">
        <v>21</v>
      </c>
      <c r="C17" s="104"/>
      <c r="D17" s="99"/>
      <c r="E17" s="100"/>
      <c r="F17" s="101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3"/>
    </row>
    <row r="18" spans="1:19" ht="18" customHeight="1" thickBot="1" x14ac:dyDescent="0.25">
      <c r="A18" s="385"/>
      <c r="B18" s="133" t="s">
        <v>17</v>
      </c>
      <c r="C18" s="52">
        <v>100</v>
      </c>
      <c r="D18" s="53">
        <f t="shared" ref="D18:S18" si="5">IF($C17=0,0%,(D17/$C17*100))</f>
        <v>0</v>
      </c>
      <c r="E18" s="54">
        <f t="shared" si="5"/>
        <v>0</v>
      </c>
      <c r="F18" s="52">
        <f t="shared" si="5"/>
        <v>0</v>
      </c>
      <c r="G18" s="53">
        <f t="shared" si="5"/>
        <v>0</v>
      </c>
      <c r="H18" s="53">
        <f t="shared" si="5"/>
        <v>0</v>
      </c>
      <c r="I18" s="53">
        <f t="shared" si="5"/>
        <v>0</v>
      </c>
      <c r="J18" s="53">
        <f t="shared" si="5"/>
        <v>0</v>
      </c>
      <c r="K18" s="53">
        <f t="shared" si="5"/>
        <v>0</v>
      </c>
      <c r="L18" s="53">
        <f t="shared" si="5"/>
        <v>0</v>
      </c>
      <c r="M18" s="53">
        <f t="shared" si="5"/>
        <v>0</v>
      </c>
      <c r="N18" s="53">
        <f t="shared" si="5"/>
        <v>0</v>
      </c>
      <c r="O18" s="53">
        <f t="shared" si="5"/>
        <v>0</v>
      </c>
      <c r="P18" s="53">
        <f t="shared" si="5"/>
        <v>0</v>
      </c>
      <c r="Q18" s="53">
        <f t="shared" si="5"/>
        <v>0</v>
      </c>
      <c r="R18" s="53">
        <f t="shared" si="5"/>
        <v>0</v>
      </c>
      <c r="S18" s="54">
        <f t="shared" si="5"/>
        <v>0</v>
      </c>
    </row>
    <row r="19" spans="1:19" ht="18" customHeight="1" x14ac:dyDescent="0.2">
      <c r="A19" s="386" t="s">
        <v>158</v>
      </c>
      <c r="B19" s="132" t="s">
        <v>21</v>
      </c>
      <c r="C19" s="104"/>
      <c r="D19" s="99"/>
      <c r="E19" s="100"/>
      <c r="F19" s="101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3"/>
    </row>
    <row r="20" spans="1:19" ht="18" customHeight="1" thickBot="1" x14ac:dyDescent="0.25">
      <c r="A20" s="387"/>
      <c r="B20" s="133" t="s">
        <v>17</v>
      </c>
      <c r="C20" s="52">
        <v>100</v>
      </c>
      <c r="D20" s="53">
        <f t="shared" ref="D20:S20" si="6">IF($C19=0,0%,(D19/$C19*100))</f>
        <v>0</v>
      </c>
      <c r="E20" s="54">
        <f t="shared" si="6"/>
        <v>0</v>
      </c>
      <c r="F20" s="52">
        <f t="shared" si="6"/>
        <v>0</v>
      </c>
      <c r="G20" s="53">
        <f t="shared" si="6"/>
        <v>0</v>
      </c>
      <c r="H20" s="53">
        <f t="shared" si="6"/>
        <v>0</v>
      </c>
      <c r="I20" s="53">
        <f t="shared" si="6"/>
        <v>0</v>
      </c>
      <c r="J20" s="53">
        <f t="shared" si="6"/>
        <v>0</v>
      </c>
      <c r="K20" s="53">
        <f t="shared" si="6"/>
        <v>0</v>
      </c>
      <c r="L20" s="53">
        <f t="shared" si="6"/>
        <v>0</v>
      </c>
      <c r="M20" s="53">
        <f t="shared" si="6"/>
        <v>0</v>
      </c>
      <c r="N20" s="53">
        <f t="shared" si="6"/>
        <v>0</v>
      </c>
      <c r="O20" s="53">
        <f t="shared" si="6"/>
        <v>0</v>
      </c>
      <c r="P20" s="53">
        <f t="shared" si="6"/>
        <v>0</v>
      </c>
      <c r="Q20" s="53">
        <f t="shared" si="6"/>
        <v>0</v>
      </c>
      <c r="R20" s="53">
        <f t="shared" si="6"/>
        <v>0</v>
      </c>
      <c r="S20" s="54">
        <f t="shared" si="6"/>
        <v>0</v>
      </c>
    </row>
    <row r="21" spans="1:19" ht="18" customHeight="1" thickBot="1" x14ac:dyDescent="0.25">
      <c r="A21" s="388" t="s">
        <v>157</v>
      </c>
      <c r="B21" s="389"/>
      <c r="C21" s="389"/>
      <c r="D21" s="389"/>
      <c r="E21" s="389"/>
      <c r="F21" s="389"/>
      <c r="G21" s="389"/>
      <c r="H21" s="389"/>
      <c r="I21" s="389"/>
      <c r="J21" s="389"/>
      <c r="K21" s="389"/>
      <c r="L21" s="389"/>
      <c r="M21" s="389"/>
      <c r="N21" s="389"/>
      <c r="O21" s="389"/>
      <c r="P21" s="389"/>
      <c r="Q21" s="389"/>
      <c r="R21" s="389"/>
      <c r="S21" s="390"/>
    </row>
    <row r="22" spans="1:19" ht="13.5" thickBot="1" x14ac:dyDescent="0.25">
      <c r="A22" s="262" t="s">
        <v>28</v>
      </c>
      <c r="B22" s="129" t="s">
        <v>29</v>
      </c>
      <c r="C22" s="39">
        <v>5</v>
      </c>
      <c r="D22" s="19"/>
      <c r="E22" s="46"/>
      <c r="F22" s="19"/>
      <c r="G22" s="20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2"/>
    </row>
    <row r="23" spans="1:19" ht="18" customHeight="1" x14ac:dyDescent="0.2">
      <c r="A23" s="328" t="s">
        <v>41</v>
      </c>
      <c r="B23" s="132" t="s">
        <v>21</v>
      </c>
      <c r="C23" s="104">
        <v>137</v>
      </c>
      <c r="D23" s="99">
        <v>75</v>
      </c>
      <c r="E23" s="100">
        <v>62</v>
      </c>
      <c r="F23" s="101"/>
      <c r="G23" s="102">
        <v>2</v>
      </c>
      <c r="H23" s="102">
        <v>68</v>
      </c>
      <c r="I23" s="102">
        <v>57</v>
      </c>
      <c r="J23" s="102">
        <v>6</v>
      </c>
      <c r="K23" s="102">
        <v>2</v>
      </c>
      <c r="L23" s="102">
        <v>1</v>
      </c>
      <c r="M23" s="102"/>
      <c r="N23" s="102"/>
      <c r="O23" s="102"/>
      <c r="P23" s="102"/>
      <c r="Q23" s="102"/>
      <c r="R23" s="102"/>
      <c r="S23" s="103">
        <v>1</v>
      </c>
    </row>
    <row r="24" spans="1:19" ht="18" customHeight="1" thickBot="1" x14ac:dyDescent="0.25">
      <c r="A24" s="383"/>
      <c r="B24" s="133" t="s">
        <v>17</v>
      </c>
      <c r="C24" s="52">
        <v>100</v>
      </c>
      <c r="D24" s="53">
        <f t="shared" ref="D24:S24" si="7">IF($C23=0,0%,(D23/$C23*100))</f>
        <v>54.744525547445257</v>
      </c>
      <c r="E24" s="54">
        <f t="shared" si="7"/>
        <v>45.255474452554743</v>
      </c>
      <c r="F24" s="52">
        <f t="shared" si="7"/>
        <v>0</v>
      </c>
      <c r="G24" s="53">
        <f t="shared" si="7"/>
        <v>1.4598540145985401</v>
      </c>
      <c r="H24" s="53">
        <f t="shared" si="7"/>
        <v>49.635036496350367</v>
      </c>
      <c r="I24" s="53">
        <f t="shared" si="7"/>
        <v>41.605839416058394</v>
      </c>
      <c r="J24" s="53">
        <f t="shared" si="7"/>
        <v>4.3795620437956204</v>
      </c>
      <c r="K24" s="53">
        <f t="shared" si="7"/>
        <v>1.4598540145985401</v>
      </c>
      <c r="L24" s="53">
        <f t="shared" si="7"/>
        <v>0.72992700729927007</v>
      </c>
      <c r="M24" s="53">
        <f t="shared" si="7"/>
        <v>0</v>
      </c>
      <c r="N24" s="53">
        <f t="shared" si="7"/>
        <v>0</v>
      </c>
      <c r="O24" s="53">
        <f t="shared" si="7"/>
        <v>0</v>
      </c>
      <c r="P24" s="53">
        <f t="shared" si="7"/>
        <v>0</v>
      </c>
      <c r="Q24" s="53">
        <f t="shared" si="7"/>
        <v>0</v>
      </c>
      <c r="R24" s="53">
        <f t="shared" si="7"/>
        <v>0</v>
      </c>
      <c r="S24" s="54">
        <f t="shared" si="7"/>
        <v>0.72992700729927007</v>
      </c>
    </row>
    <row r="25" spans="1:19" ht="18" customHeight="1" x14ac:dyDescent="0.2">
      <c r="A25" s="328" t="s">
        <v>156</v>
      </c>
      <c r="B25" s="132" t="s">
        <v>21</v>
      </c>
      <c r="C25" s="104">
        <v>59</v>
      </c>
      <c r="D25" s="99">
        <v>36</v>
      </c>
      <c r="E25" s="100">
        <v>23</v>
      </c>
      <c r="F25" s="101"/>
      <c r="G25" s="102">
        <v>1</v>
      </c>
      <c r="H25" s="102">
        <v>35</v>
      </c>
      <c r="I25" s="102">
        <v>21</v>
      </c>
      <c r="J25" s="102">
        <v>1</v>
      </c>
      <c r="K25" s="102">
        <v>1</v>
      </c>
      <c r="L25" s="102"/>
      <c r="M25" s="102"/>
      <c r="N25" s="102"/>
      <c r="O25" s="102"/>
      <c r="P25" s="102"/>
      <c r="Q25" s="102"/>
      <c r="R25" s="102"/>
      <c r="S25" s="103"/>
    </row>
    <row r="26" spans="1:19" ht="18" customHeight="1" thickBot="1" x14ac:dyDescent="0.25">
      <c r="A26" s="383"/>
      <c r="B26" s="133" t="s">
        <v>17</v>
      </c>
      <c r="C26" s="52">
        <v>100</v>
      </c>
      <c r="D26" s="53">
        <f t="shared" ref="D26:S26" si="8">IF($C25=0,0%,(D25/$C25*100))</f>
        <v>61.016949152542374</v>
      </c>
      <c r="E26" s="54">
        <f t="shared" si="8"/>
        <v>38.983050847457626</v>
      </c>
      <c r="F26" s="52">
        <f t="shared" si="8"/>
        <v>0</v>
      </c>
      <c r="G26" s="53">
        <f t="shared" si="8"/>
        <v>1.6949152542372881</v>
      </c>
      <c r="H26" s="53">
        <f t="shared" si="8"/>
        <v>59.322033898305079</v>
      </c>
      <c r="I26" s="53">
        <f t="shared" si="8"/>
        <v>35.593220338983052</v>
      </c>
      <c r="J26" s="53">
        <f t="shared" si="8"/>
        <v>1.6949152542372881</v>
      </c>
      <c r="K26" s="53">
        <f t="shared" si="8"/>
        <v>1.6949152542372881</v>
      </c>
      <c r="L26" s="53">
        <f t="shared" si="8"/>
        <v>0</v>
      </c>
      <c r="M26" s="53">
        <f t="shared" si="8"/>
        <v>0</v>
      </c>
      <c r="N26" s="53">
        <f t="shared" si="8"/>
        <v>0</v>
      </c>
      <c r="O26" s="53">
        <f t="shared" si="8"/>
        <v>0</v>
      </c>
      <c r="P26" s="53">
        <f t="shared" si="8"/>
        <v>0</v>
      </c>
      <c r="Q26" s="53">
        <f t="shared" si="8"/>
        <v>0</v>
      </c>
      <c r="R26" s="53">
        <f t="shared" si="8"/>
        <v>0</v>
      </c>
      <c r="S26" s="54">
        <f t="shared" si="8"/>
        <v>0</v>
      </c>
    </row>
    <row r="27" spans="1:19" ht="18" customHeight="1" x14ac:dyDescent="0.2">
      <c r="A27" s="384" t="s">
        <v>30</v>
      </c>
      <c r="B27" s="132" t="s">
        <v>21</v>
      </c>
      <c r="C27" s="104">
        <v>43</v>
      </c>
      <c r="D27" s="99">
        <v>26</v>
      </c>
      <c r="E27" s="100">
        <v>17</v>
      </c>
      <c r="F27" s="101"/>
      <c r="G27" s="102">
        <v>1</v>
      </c>
      <c r="H27" s="102">
        <v>25</v>
      </c>
      <c r="I27" s="102">
        <v>15</v>
      </c>
      <c r="J27" s="102">
        <v>1</v>
      </c>
      <c r="K27" s="102">
        <v>1</v>
      </c>
      <c r="L27" s="102"/>
      <c r="M27" s="102"/>
      <c r="N27" s="102"/>
      <c r="O27" s="102"/>
      <c r="P27" s="102"/>
      <c r="Q27" s="102"/>
      <c r="R27" s="102"/>
      <c r="S27" s="103"/>
    </row>
    <row r="28" spans="1:19" ht="18" customHeight="1" thickBot="1" x14ac:dyDescent="0.25">
      <c r="A28" s="385"/>
      <c r="B28" s="133" t="s">
        <v>17</v>
      </c>
      <c r="C28" s="52">
        <v>100</v>
      </c>
      <c r="D28" s="53">
        <f t="shared" ref="D28:S28" si="9">IF($C27=0,0%,(D27/$C27*100))</f>
        <v>60.465116279069761</v>
      </c>
      <c r="E28" s="54">
        <f t="shared" si="9"/>
        <v>39.534883720930232</v>
      </c>
      <c r="F28" s="52">
        <f t="shared" si="9"/>
        <v>0</v>
      </c>
      <c r="G28" s="53">
        <f t="shared" si="9"/>
        <v>2.3255813953488373</v>
      </c>
      <c r="H28" s="53">
        <f t="shared" si="9"/>
        <v>58.139534883720934</v>
      </c>
      <c r="I28" s="53">
        <f t="shared" si="9"/>
        <v>34.883720930232556</v>
      </c>
      <c r="J28" s="53">
        <f t="shared" si="9"/>
        <v>2.3255813953488373</v>
      </c>
      <c r="K28" s="53">
        <f t="shared" si="9"/>
        <v>2.3255813953488373</v>
      </c>
      <c r="L28" s="53">
        <f t="shared" si="9"/>
        <v>0</v>
      </c>
      <c r="M28" s="53">
        <f t="shared" si="9"/>
        <v>0</v>
      </c>
      <c r="N28" s="53">
        <f t="shared" si="9"/>
        <v>0</v>
      </c>
      <c r="O28" s="53">
        <f t="shared" si="9"/>
        <v>0</v>
      </c>
      <c r="P28" s="53">
        <f t="shared" si="9"/>
        <v>0</v>
      </c>
      <c r="Q28" s="53">
        <f t="shared" si="9"/>
        <v>0</v>
      </c>
      <c r="R28" s="53">
        <f t="shared" si="9"/>
        <v>0</v>
      </c>
      <c r="S28" s="54">
        <f t="shared" si="9"/>
        <v>0</v>
      </c>
    </row>
    <row r="29" spans="1:19" ht="18" customHeight="1" x14ac:dyDescent="0.2">
      <c r="A29" s="386" t="s">
        <v>158</v>
      </c>
      <c r="B29" s="134" t="s">
        <v>29</v>
      </c>
      <c r="C29" s="104">
        <v>7</v>
      </c>
      <c r="D29" s="99">
        <v>5</v>
      </c>
      <c r="E29" s="100">
        <v>2</v>
      </c>
      <c r="F29" s="101"/>
      <c r="G29" s="102"/>
      <c r="H29" s="102">
        <v>5</v>
      </c>
      <c r="I29" s="102">
        <v>2</v>
      </c>
      <c r="J29" s="102"/>
      <c r="K29" s="102"/>
      <c r="L29" s="102"/>
      <c r="M29" s="102"/>
      <c r="N29" s="102"/>
      <c r="O29" s="102"/>
      <c r="P29" s="102"/>
      <c r="Q29" s="102"/>
      <c r="R29" s="102"/>
      <c r="S29" s="103"/>
    </row>
    <row r="30" spans="1:19" ht="18" customHeight="1" thickBot="1" x14ac:dyDescent="0.25">
      <c r="A30" s="387"/>
      <c r="B30" s="135" t="s">
        <v>17</v>
      </c>
      <c r="C30" s="60">
        <v>100</v>
      </c>
      <c r="D30" s="61">
        <f t="shared" ref="D30:S30" si="10">IF($C29=0,0%,(D29/$C29*100))</f>
        <v>71.428571428571431</v>
      </c>
      <c r="E30" s="62">
        <f t="shared" si="10"/>
        <v>28.571428571428569</v>
      </c>
      <c r="F30" s="60">
        <f t="shared" si="10"/>
        <v>0</v>
      </c>
      <c r="G30" s="61">
        <f t="shared" si="10"/>
        <v>0</v>
      </c>
      <c r="H30" s="61">
        <f t="shared" si="10"/>
        <v>71.428571428571431</v>
      </c>
      <c r="I30" s="61">
        <f t="shared" si="10"/>
        <v>28.571428571428569</v>
      </c>
      <c r="J30" s="61">
        <f t="shared" si="10"/>
        <v>0</v>
      </c>
      <c r="K30" s="61">
        <f t="shared" si="10"/>
        <v>0</v>
      </c>
      <c r="L30" s="61">
        <f t="shared" si="10"/>
        <v>0</v>
      </c>
      <c r="M30" s="61">
        <f t="shared" si="10"/>
        <v>0</v>
      </c>
      <c r="N30" s="61">
        <f t="shared" si="10"/>
        <v>0</v>
      </c>
      <c r="O30" s="61">
        <f t="shared" si="10"/>
        <v>0</v>
      </c>
      <c r="P30" s="61">
        <f t="shared" si="10"/>
        <v>0</v>
      </c>
      <c r="Q30" s="61">
        <f t="shared" si="10"/>
        <v>0</v>
      </c>
      <c r="R30" s="61">
        <f t="shared" si="10"/>
        <v>0</v>
      </c>
      <c r="S30" s="62">
        <f t="shared" si="10"/>
        <v>0</v>
      </c>
    </row>
  </sheetData>
  <mergeCells count="15">
    <mergeCell ref="A21:S21"/>
    <mergeCell ref="A23:A24"/>
    <mergeCell ref="A25:A26"/>
    <mergeCell ref="A27:A28"/>
    <mergeCell ref="A29:A30"/>
    <mergeCell ref="A11:S11"/>
    <mergeCell ref="A13:A14"/>
    <mergeCell ref="A15:A16"/>
    <mergeCell ref="A17:A18"/>
    <mergeCell ref="A19:A20"/>
    <mergeCell ref="A1:S2"/>
    <mergeCell ref="A3:B3"/>
    <mergeCell ref="A4:A5"/>
    <mergeCell ref="A7:A8"/>
    <mergeCell ref="A9:A10"/>
  </mergeCells>
  <printOptions horizontalCentered="1" verticalCentered="1"/>
  <pageMargins left="0.25" right="0.25" top="0.25" bottom="0.25" header="0" footer="0.5"/>
  <pageSetup scale="70" orientation="landscape" r:id="rId1"/>
  <headerFooter alignWithMargins="0"/>
  <rowBreaks count="1" manualBreakCount="1">
    <brk id="10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S28"/>
  <sheetViews>
    <sheetView zoomScaleNormal="100" zoomScaleSheetLayoutView="100" workbookViewId="0">
      <selection sqref="A1:S2"/>
    </sheetView>
  </sheetViews>
  <sheetFormatPr defaultColWidth="8.85546875" defaultRowHeight="12.75" x14ac:dyDescent="0.2"/>
  <cols>
    <col min="1" max="1" width="45.7109375" style="3" customWidth="1"/>
    <col min="2" max="2" width="4" style="136" customWidth="1"/>
    <col min="3" max="3" width="8.28515625" style="3" customWidth="1"/>
    <col min="4" max="4" width="7.140625" style="3" customWidth="1"/>
    <col min="5" max="5" width="7.28515625" style="3" customWidth="1"/>
    <col min="6" max="6" width="8" style="3" customWidth="1"/>
    <col min="7" max="7" width="7.5703125" style="3" customWidth="1"/>
    <col min="8" max="8" width="7.28515625" style="3" customWidth="1"/>
    <col min="9" max="9" width="7.42578125" style="3" customWidth="1"/>
    <col min="10" max="10" width="8" style="3" customWidth="1"/>
    <col min="11" max="11" width="8.5703125" style="3" customWidth="1"/>
    <col min="12" max="12" width="7" style="3" customWidth="1"/>
    <col min="13" max="13" width="7.28515625" style="3" customWidth="1"/>
    <col min="14" max="14" width="7.85546875" style="3" customWidth="1"/>
    <col min="15" max="15" width="8.42578125" style="3" customWidth="1"/>
    <col min="16" max="16" width="8" style="3" customWidth="1"/>
    <col min="17" max="17" width="7.85546875" style="3" customWidth="1"/>
    <col min="18" max="18" width="6.7109375" style="3" customWidth="1"/>
    <col min="19" max="19" width="7.28515625" style="3" customWidth="1"/>
  </cols>
  <sheetData>
    <row r="1" spans="1:19" ht="18" customHeight="1" thickTop="1" x14ac:dyDescent="0.2">
      <c r="A1" s="310" t="s">
        <v>217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2"/>
    </row>
    <row r="2" spans="1:19" ht="18" customHeight="1" thickBot="1" x14ac:dyDescent="0.25">
      <c r="A2" s="375"/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  <c r="P2" s="376"/>
      <c r="Q2" s="376"/>
      <c r="R2" s="376"/>
      <c r="S2" s="377"/>
    </row>
    <row r="3" spans="1:19" s="3" customFormat="1" ht="69" customHeight="1" thickTop="1" thickBot="1" x14ac:dyDescent="0.25">
      <c r="A3" s="316" t="s">
        <v>65</v>
      </c>
      <c r="B3" s="317"/>
      <c r="C3" s="38" t="s">
        <v>115</v>
      </c>
      <c r="D3" s="29" t="s">
        <v>1</v>
      </c>
      <c r="E3" s="45" t="s">
        <v>2</v>
      </c>
      <c r="F3" s="30" t="s">
        <v>3</v>
      </c>
      <c r="G3" s="30" t="s">
        <v>4</v>
      </c>
      <c r="H3" s="29" t="s">
        <v>5</v>
      </c>
      <c r="I3" s="30" t="s">
        <v>6</v>
      </c>
      <c r="J3" s="29" t="s">
        <v>7</v>
      </c>
      <c r="K3" s="30" t="s">
        <v>8</v>
      </c>
      <c r="L3" s="29" t="s">
        <v>9</v>
      </c>
      <c r="M3" s="30" t="s">
        <v>10</v>
      </c>
      <c r="N3" s="29" t="s">
        <v>11</v>
      </c>
      <c r="O3" s="29" t="s">
        <v>12</v>
      </c>
      <c r="P3" s="29" t="s">
        <v>13</v>
      </c>
      <c r="Q3" s="29" t="s">
        <v>14</v>
      </c>
      <c r="R3" s="29" t="s">
        <v>15</v>
      </c>
      <c r="S3" s="31" t="s">
        <v>16</v>
      </c>
    </row>
    <row r="4" spans="1:19" ht="18" customHeight="1" thickTop="1" x14ac:dyDescent="0.2">
      <c r="A4" s="378" t="s">
        <v>200</v>
      </c>
      <c r="B4" s="130" t="s">
        <v>21</v>
      </c>
      <c r="C4" s="104">
        <v>2</v>
      </c>
      <c r="D4" s="99">
        <v>1</v>
      </c>
      <c r="E4" s="100">
        <v>1</v>
      </c>
      <c r="F4" s="101"/>
      <c r="G4" s="102"/>
      <c r="H4" s="102">
        <v>1</v>
      </c>
      <c r="I4" s="102">
        <v>1</v>
      </c>
      <c r="J4" s="102"/>
      <c r="K4" s="102"/>
      <c r="L4" s="102"/>
      <c r="M4" s="102"/>
      <c r="N4" s="102"/>
      <c r="O4" s="102"/>
      <c r="P4" s="102"/>
      <c r="Q4" s="102"/>
      <c r="R4" s="102"/>
      <c r="S4" s="103"/>
    </row>
    <row r="5" spans="1:19" ht="18" customHeight="1" thickBot="1" x14ac:dyDescent="0.25">
      <c r="A5" s="379"/>
      <c r="B5" s="131" t="s">
        <v>17</v>
      </c>
      <c r="C5" s="78">
        <v>100</v>
      </c>
      <c r="D5" s="79">
        <f t="shared" ref="D5:S5" si="0">IF($C4=0,0%,(D4/$C4*100))</f>
        <v>50</v>
      </c>
      <c r="E5" s="80">
        <f t="shared" si="0"/>
        <v>50</v>
      </c>
      <c r="F5" s="78">
        <f t="shared" si="0"/>
        <v>0</v>
      </c>
      <c r="G5" s="79">
        <f t="shared" si="0"/>
        <v>0</v>
      </c>
      <c r="H5" s="79">
        <f t="shared" si="0"/>
        <v>50</v>
      </c>
      <c r="I5" s="79">
        <f t="shared" si="0"/>
        <v>50</v>
      </c>
      <c r="J5" s="79">
        <f t="shared" si="0"/>
        <v>0</v>
      </c>
      <c r="K5" s="79">
        <f t="shared" si="0"/>
        <v>0</v>
      </c>
      <c r="L5" s="79">
        <f t="shared" si="0"/>
        <v>0</v>
      </c>
      <c r="M5" s="79">
        <f t="shared" si="0"/>
        <v>0</v>
      </c>
      <c r="N5" s="79">
        <f t="shared" si="0"/>
        <v>0</v>
      </c>
      <c r="O5" s="79">
        <f t="shared" si="0"/>
        <v>0</v>
      </c>
      <c r="P5" s="79">
        <f t="shared" si="0"/>
        <v>0</v>
      </c>
      <c r="Q5" s="79">
        <f t="shared" si="0"/>
        <v>0</v>
      </c>
      <c r="R5" s="79">
        <f t="shared" si="0"/>
        <v>0</v>
      </c>
      <c r="S5" s="80">
        <f t="shared" si="0"/>
        <v>0</v>
      </c>
    </row>
    <row r="6" spans="1:19" ht="33.6" customHeight="1" thickBot="1" x14ac:dyDescent="0.25">
      <c r="A6" s="93" t="s">
        <v>66</v>
      </c>
      <c r="B6" s="128" t="s">
        <v>17</v>
      </c>
      <c r="C6" s="204">
        <v>100</v>
      </c>
      <c r="D6" s="205">
        <v>51.545972339999999</v>
      </c>
      <c r="E6" s="206">
        <v>48.454027660000001</v>
      </c>
      <c r="F6" s="207">
        <v>2.6715486849999999</v>
      </c>
      <c r="G6" s="205">
        <v>3.071602929</v>
      </c>
      <c r="H6" s="205">
        <v>41.842961760000001</v>
      </c>
      <c r="I6" s="205">
        <v>36.798209929999999</v>
      </c>
      <c r="J6" s="205">
        <v>1.213723895</v>
      </c>
      <c r="K6" s="205">
        <v>1.9324654189999999</v>
      </c>
      <c r="L6" s="205">
        <v>4.1700569569999999</v>
      </c>
      <c r="M6" s="205">
        <v>5.0244100899999999</v>
      </c>
      <c r="N6" s="205">
        <v>9.4928125850000003E-2</v>
      </c>
      <c r="O6" s="205">
        <v>1.3561160839999999E-2</v>
      </c>
      <c r="P6" s="205">
        <v>0.23053973420000001</v>
      </c>
      <c r="Q6" s="205">
        <v>0.28478437750000002</v>
      </c>
      <c r="R6" s="205">
        <v>1.322213181</v>
      </c>
      <c r="S6" s="206">
        <v>1.3289937620000001</v>
      </c>
    </row>
    <row r="7" spans="1:19" ht="18" customHeight="1" thickBot="1" x14ac:dyDescent="0.25">
      <c r="A7" s="346" t="s">
        <v>216</v>
      </c>
      <c r="B7" s="132" t="s">
        <v>21</v>
      </c>
      <c r="C7" s="104">
        <v>2</v>
      </c>
      <c r="D7" s="99">
        <v>1</v>
      </c>
      <c r="E7" s="100">
        <v>1</v>
      </c>
      <c r="F7" s="101"/>
      <c r="G7" s="102"/>
      <c r="H7" s="102">
        <v>1</v>
      </c>
      <c r="I7" s="102">
        <v>1</v>
      </c>
      <c r="J7" s="102"/>
      <c r="K7" s="102"/>
      <c r="L7" s="102"/>
      <c r="M7" s="102"/>
      <c r="N7" s="102"/>
      <c r="O7" s="102"/>
      <c r="P7" s="102"/>
      <c r="Q7" s="102"/>
      <c r="R7" s="102"/>
      <c r="S7" s="103"/>
    </row>
    <row r="8" spans="1:19" ht="18" customHeight="1" thickBot="1" x14ac:dyDescent="0.25">
      <c r="A8" s="346"/>
      <c r="B8" s="133" t="s">
        <v>17</v>
      </c>
      <c r="C8" s="52">
        <v>100</v>
      </c>
      <c r="D8" s="53">
        <f t="shared" ref="D8:S8" si="1">IF($C7=0,0%,(D7/$C7*100))</f>
        <v>50</v>
      </c>
      <c r="E8" s="54">
        <f t="shared" si="1"/>
        <v>50</v>
      </c>
      <c r="F8" s="52">
        <f t="shared" si="1"/>
        <v>0</v>
      </c>
      <c r="G8" s="53">
        <f t="shared" si="1"/>
        <v>0</v>
      </c>
      <c r="H8" s="53">
        <f t="shared" si="1"/>
        <v>50</v>
      </c>
      <c r="I8" s="53">
        <f t="shared" si="1"/>
        <v>50</v>
      </c>
      <c r="J8" s="53">
        <f t="shared" si="1"/>
        <v>0</v>
      </c>
      <c r="K8" s="53">
        <f t="shared" si="1"/>
        <v>0</v>
      </c>
      <c r="L8" s="53">
        <f t="shared" si="1"/>
        <v>0</v>
      </c>
      <c r="M8" s="53">
        <f t="shared" si="1"/>
        <v>0</v>
      </c>
      <c r="N8" s="53">
        <f t="shared" si="1"/>
        <v>0</v>
      </c>
      <c r="O8" s="53">
        <f t="shared" si="1"/>
        <v>0</v>
      </c>
      <c r="P8" s="53">
        <f t="shared" si="1"/>
        <v>0</v>
      </c>
      <c r="Q8" s="53">
        <f t="shared" si="1"/>
        <v>0</v>
      </c>
      <c r="R8" s="53">
        <f t="shared" si="1"/>
        <v>0</v>
      </c>
      <c r="S8" s="54">
        <f t="shared" si="1"/>
        <v>0</v>
      </c>
    </row>
    <row r="9" spans="1:19" ht="18" customHeight="1" thickBot="1" x14ac:dyDescent="0.25">
      <c r="A9" s="380" t="s">
        <v>159</v>
      </c>
      <c r="B9" s="381"/>
      <c r="C9" s="381"/>
      <c r="D9" s="381"/>
      <c r="E9" s="381"/>
      <c r="F9" s="381"/>
      <c r="G9" s="381"/>
      <c r="H9" s="381"/>
      <c r="I9" s="381"/>
      <c r="J9" s="381"/>
      <c r="K9" s="381"/>
      <c r="L9" s="381"/>
      <c r="M9" s="381"/>
      <c r="N9" s="381"/>
      <c r="O9" s="381"/>
      <c r="P9" s="381"/>
      <c r="Q9" s="381"/>
      <c r="R9" s="381"/>
      <c r="S9" s="382"/>
    </row>
    <row r="10" spans="1:19" ht="18" customHeight="1" thickBot="1" x14ac:dyDescent="0.25">
      <c r="A10" s="263" t="s">
        <v>28</v>
      </c>
      <c r="B10" s="129" t="s">
        <v>29</v>
      </c>
      <c r="C10" s="92">
        <v>0</v>
      </c>
      <c r="D10" s="19"/>
      <c r="E10" s="46"/>
      <c r="F10" s="19"/>
      <c r="G10" s="20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2"/>
    </row>
    <row r="11" spans="1:19" ht="18" customHeight="1" x14ac:dyDescent="0.2">
      <c r="A11" s="328" t="s">
        <v>41</v>
      </c>
      <c r="B11" s="132" t="s">
        <v>21</v>
      </c>
      <c r="C11" s="104"/>
      <c r="D11" s="99"/>
      <c r="E11" s="100"/>
      <c r="F11" s="101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3"/>
    </row>
    <row r="12" spans="1:19" ht="18" customHeight="1" thickBot="1" x14ac:dyDescent="0.25">
      <c r="A12" s="383"/>
      <c r="B12" s="133" t="s">
        <v>17</v>
      </c>
      <c r="C12" s="52">
        <v>100</v>
      </c>
      <c r="D12" s="53">
        <f t="shared" ref="D12:S12" si="2">IF($C11=0,0%,(D11/$C11*100))</f>
        <v>0</v>
      </c>
      <c r="E12" s="54">
        <f t="shared" si="2"/>
        <v>0</v>
      </c>
      <c r="F12" s="52">
        <f t="shared" si="2"/>
        <v>0</v>
      </c>
      <c r="G12" s="53">
        <f t="shared" si="2"/>
        <v>0</v>
      </c>
      <c r="H12" s="53">
        <f t="shared" si="2"/>
        <v>0</v>
      </c>
      <c r="I12" s="53">
        <f t="shared" si="2"/>
        <v>0</v>
      </c>
      <c r="J12" s="53">
        <f t="shared" si="2"/>
        <v>0</v>
      </c>
      <c r="K12" s="53">
        <f t="shared" si="2"/>
        <v>0</v>
      </c>
      <c r="L12" s="53">
        <f t="shared" si="2"/>
        <v>0</v>
      </c>
      <c r="M12" s="53">
        <f t="shared" si="2"/>
        <v>0</v>
      </c>
      <c r="N12" s="53">
        <f t="shared" si="2"/>
        <v>0</v>
      </c>
      <c r="O12" s="53">
        <f t="shared" si="2"/>
        <v>0</v>
      </c>
      <c r="P12" s="53">
        <f t="shared" si="2"/>
        <v>0</v>
      </c>
      <c r="Q12" s="53">
        <f t="shared" si="2"/>
        <v>0</v>
      </c>
      <c r="R12" s="53">
        <f t="shared" si="2"/>
        <v>0</v>
      </c>
      <c r="S12" s="54">
        <f t="shared" si="2"/>
        <v>0</v>
      </c>
    </row>
    <row r="13" spans="1:19" ht="18" customHeight="1" x14ac:dyDescent="0.2">
      <c r="A13" s="328" t="s">
        <v>156</v>
      </c>
      <c r="B13" s="132" t="s">
        <v>21</v>
      </c>
      <c r="C13" s="104"/>
      <c r="D13" s="99"/>
      <c r="E13" s="100"/>
      <c r="F13" s="101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3"/>
    </row>
    <row r="14" spans="1:19" ht="18" customHeight="1" thickBot="1" x14ac:dyDescent="0.25">
      <c r="A14" s="383"/>
      <c r="B14" s="133" t="s">
        <v>17</v>
      </c>
      <c r="C14" s="52">
        <v>100</v>
      </c>
      <c r="D14" s="53">
        <f t="shared" ref="D14:S14" si="3">IF($C13=0,0%,(D13/$C13*100))</f>
        <v>0</v>
      </c>
      <c r="E14" s="54">
        <f t="shared" si="3"/>
        <v>0</v>
      </c>
      <c r="F14" s="52">
        <f t="shared" si="3"/>
        <v>0</v>
      </c>
      <c r="G14" s="53">
        <f t="shared" si="3"/>
        <v>0</v>
      </c>
      <c r="H14" s="53">
        <f t="shared" si="3"/>
        <v>0</v>
      </c>
      <c r="I14" s="53">
        <f t="shared" si="3"/>
        <v>0</v>
      </c>
      <c r="J14" s="53">
        <f t="shared" si="3"/>
        <v>0</v>
      </c>
      <c r="K14" s="53">
        <f t="shared" si="3"/>
        <v>0</v>
      </c>
      <c r="L14" s="53">
        <f t="shared" si="3"/>
        <v>0</v>
      </c>
      <c r="M14" s="53">
        <f t="shared" si="3"/>
        <v>0</v>
      </c>
      <c r="N14" s="53">
        <f t="shared" si="3"/>
        <v>0</v>
      </c>
      <c r="O14" s="53">
        <f t="shared" si="3"/>
        <v>0</v>
      </c>
      <c r="P14" s="53">
        <f t="shared" si="3"/>
        <v>0</v>
      </c>
      <c r="Q14" s="53">
        <f t="shared" si="3"/>
        <v>0</v>
      </c>
      <c r="R14" s="53">
        <f t="shared" si="3"/>
        <v>0</v>
      </c>
      <c r="S14" s="54">
        <f t="shared" si="3"/>
        <v>0</v>
      </c>
    </row>
    <row r="15" spans="1:19" ht="18" customHeight="1" x14ac:dyDescent="0.2">
      <c r="A15" s="384" t="s">
        <v>30</v>
      </c>
      <c r="B15" s="132" t="s">
        <v>21</v>
      </c>
      <c r="C15" s="104"/>
      <c r="D15" s="99"/>
      <c r="E15" s="100"/>
      <c r="F15" s="101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3"/>
    </row>
    <row r="16" spans="1:19" ht="18" customHeight="1" thickBot="1" x14ac:dyDescent="0.25">
      <c r="A16" s="385"/>
      <c r="B16" s="133" t="s">
        <v>17</v>
      </c>
      <c r="C16" s="52">
        <v>100</v>
      </c>
      <c r="D16" s="53">
        <f t="shared" ref="D16:S16" si="4">IF($C15=0,0%,(D15/$C15*100))</f>
        <v>0</v>
      </c>
      <c r="E16" s="54">
        <f t="shared" si="4"/>
        <v>0</v>
      </c>
      <c r="F16" s="52">
        <f t="shared" si="4"/>
        <v>0</v>
      </c>
      <c r="G16" s="53">
        <f t="shared" si="4"/>
        <v>0</v>
      </c>
      <c r="H16" s="53">
        <f t="shared" si="4"/>
        <v>0</v>
      </c>
      <c r="I16" s="53">
        <f t="shared" si="4"/>
        <v>0</v>
      </c>
      <c r="J16" s="53">
        <f t="shared" si="4"/>
        <v>0</v>
      </c>
      <c r="K16" s="53">
        <f t="shared" si="4"/>
        <v>0</v>
      </c>
      <c r="L16" s="53">
        <f t="shared" si="4"/>
        <v>0</v>
      </c>
      <c r="M16" s="53">
        <f t="shared" si="4"/>
        <v>0</v>
      </c>
      <c r="N16" s="53">
        <f t="shared" si="4"/>
        <v>0</v>
      </c>
      <c r="O16" s="53">
        <f t="shared" si="4"/>
        <v>0</v>
      </c>
      <c r="P16" s="53">
        <f t="shared" si="4"/>
        <v>0</v>
      </c>
      <c r="Q16" s="53">
        <f t="shared" si="4"/>
        <v>0</v>
      </c>
      <c r="R16" s="53">
        <f t="shared" si="4"/>
        <v>0</v>
      </c>
      <c r="S16" s="54">
        <f t="shared" si="4"/>
        <v>0</v>
      </c>
    </row>
    <row r="17" spans="1:19" ht="18" customHeight="1" x14ac:dyDescent="0.2">
      <c r="A17" s="386" t="s">
        <v>158</v>
      </c>
      <c r="B17" s="132" t="s">
        <v>21</v>
      </c>
      <c r="C17" s="104"/>
      <c r="D17" s="99"/>
      <c r="E17" s="100"/>
      <c r="F17" s="101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3"/>
    </row>
    <row r="18" spans="1:19" ht="18" customHeight="1" thickBot="1" x14ac:dyDescent="0.25">
      <c r="A18" s="387"/>
      <c r="B18" s="133" t="s">
        <v>17</v>
      </c>
      <c r="C18" s="52">
        <v>100</v>
      </c>
      <c r="D18" s="53">
        <f t="shared" ref="D18:S18" si="5">IF($C17=0,0%,(D17/$C17*100))</f>
        <v>0</v>
      </c>
      <c r="E18" s="54">
        <f t="shared" si="5"/>
        <v>0</v>
      </c>
      <c r="F18" s="52">
        <f t="shared" si="5"/>
        <v>0</v>
      </c>
      <c r="G18" s="53">
        <f t="shared" si="5"/>
        <v>0</v>
      </c>
      <c r="H18" s="53">
        <f t="shared" si="5"/>
        <v>0</v>
      </c>
      <c r="I18" s="53">
        <f t="shared" si="5"/>
        <v>0</v>
      </c>
      <c r="J18" s="53">
        <f t="shared" si="5"/>
        <v>0</v>
      </c>
      <c r="K18" s="53">
        <f t="shared" si="5"/>
        <v>0</v>
      </c>
      <c r="L18" s="53">
        <f t="shared" si="5"/>
        <v>0</v>
      </c>
      <c r="M18" s="53">
        <f t="shared" si="5"/>
        <v>0</v>
      </c>
      <c r="N18" s="53">
        <f t="shared" si="5"/>
        <v>0</v>
      </c>
      <c r="O18" s="53">
        <f t="shared" si="5"/>
        <v>0</v>
      </c>
      <c r="P18" s="53">
        <f t="shared" si="5"/>
        <v>0</v>
      </c>
      <c r="Q18" s="53">
        <f t="shared" si="5"/>
        <v>0</v>
      </c>
      <c r="R18" s="53">
        <f t="shared" si="5"/>
        <v>0</v>
      </c>
      <c r="S18" s="54">
        <f t="shared" si="5"/>
        <v>0</v>
      </c>
    </row>
    <row r="19" spans="1:19" ht="18" customHeight="1" thickBot="1" x14ac:dyDescent="0.25">
      <c r="A19" s="388" t="s">
        <v>157</v>
      </c>
      <c r="B19" s="389"/>
      <c r="C19" s="389"/>
      <c r="D19" s="389"/>
      <c r="E19" s="389"/>
      <c r="F19" s="389"/>
      <c r="G19" s="389"/>
      <c r="H19" s="389"/>
      <c r="I19" s="389"/>
      <c r="J19" s="389"/>
      <c r="K19" s="389"/>
      <c r="L19" s="389"/>
      <c r="M19" s="389"/>
      <c r="N19" s="389"/>
      <c r="O19" s="389"/>
      <c r="P19" s="389"/>
      <c r="Q19" s="389"/>
      <c r="R19" s="389"/>
      <c r="S19" s="390"/>
    </row>
    <row r="20" spans="1:19" ht="13.5" thickBot="1" x14ac:dyDescent="0.25">
      <c r="A20" s="262" t="s">
        <v>28</v>
      </c>
      <c r="B20" s="129" t="s">
        <v>29</v>
      </c>
      <c r="C20" s="39">
        <v>0</v>
      </c>
      <c r="D20" s="19"/>
      <c r="E20" s="46"/>
      <c r="F20" s="19"/>
      <c r="G20" s="20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2"/>
    </row>
    <row r="21" spans="1:19" ht="18" customHeight="1" x14ac:dyDescent="0.2">
      <c r="A21" s="328" t="s">
        <v>41</v>
      </c>
      <c r="B21" s="132" t="s">
        <v>21</v>
      </c>
      <c r="C21" s="104"/>
      <c r="D21" s="99"/>
      <c r="E21" s="100"/>
      <c r="F21" s="101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3"/>
    </row>
    <row r="22" spans="1:19" ht="18" customHeight="1" thickBot="1" x14ac:dyDescent="0.25">
      <c r="A22" s="383"/>
      <c r="B22" s="133" t="s">
        <v>17</v>
      </c>
      <c r="C22" s="52">
        <v>100</v>
      </c>
      <c r="D22" s="53">
        <f t="shared" ref="D22:S22" si="6">IF($C21=0,0%,(D21/$C21*100))</f>
        <v>0</v>
      </c>
      <c r="E22" s="54">
        <f t="shared" si="6"/>
        <v>0</v>
      </c>
      <c r="F22" s="52">
        <f t="shared" si="6"/>
        <v>0</v>
      </c>
      <c r="G22" s="53">
        <f t="shared" si="6"/>
        <v>0</v>
      </c>
      <c r="H22" s="53">
        <f t="shared" si="6"/>
        <v>0</v>
      </c>
      <c r="I22" s="53">
        <f t="shared" si="6"/>
        <v>0</v>
      </c>
      <c r="J22" s="53">
        <f t="shared" si="6"/>
        <v>0</v>
      </c>
      <c r="K22" s="53">
        <f t="shared" si="6"/>
        <v>0</v>
      </c>
      <c r="L22" s="53">
        <f t="shared" si="6"/>
        <v>0</v>
      </c>
      <c r="M22" s="53">
        <f t="shared" si="6"/>
        <v>0</v>
      </c>
      <c r="N22" s="53">
        <f t="shared" si="6"/>
        <v>0</v>
      </c>
      <c r="O22" s="53">
        <f t="shared" si="6"/>
        <v>0</v>
      </c>
      <c r="P22" s="53">
        <f t="shared" si="6"/>
        <v>0</v>
      </c>
      <c r="Q22" s="53">
        <f t="shared" si="6"/>
        <v>0</v>
      </c>
      <c r="R22" s="53">
        <f t="shared" si="6"/>
        <v>0</v>
      </c>
      <c r="S22" s="54">
        <f t="shared" si="6"/>
        <v>0</v>
      </c>
    </row>
    <row r="23" spans="1:19" ht="18" customHeight="1" x14ac:dyDescent="0.2">
      <c r="A23" s="328" t="s">
        <v>156</v>
      </c>
      <c r="B23" s="132" t="s">
        <v>21</v>
      </c>
      <c r="C23" s="104"/>
      <c r="D23" s="99"/>
      <c r="E23" s="100"/>
      <c r="F23" s="101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3"/>
    </row>
    <row r="24" spans="1:19" ht="18" customHeight="1" thickBot="1" x14ac:dyDescent="0.25">
      <c r="A24" s="383"/>
      <c r="B24" s="133" t="s">
        <v>17</v>
      </c>
      <c r="C24" s="52">
        <v>100</v>
      </c>
      <c r="D24" s="53">
        <f t="shared" ref="D24:S24" si="7">IF($C23=0,0%,(D23/$C23*100))</f>
        <v>0</v>
      </c>
      <c r="E24" s="54">
        <f t="shared" si="7"/>
        <v>0</v>
      </c>
      <c r="F24" s="52">
        <f t="shared" si="7"/>
        <v>0</v>
      </c>
      <c r="G24" s="53">
        <f t="shared" si="7"/>
        <v>0</v>
      </c>
      <c r="H24" s="53">
        <f t="shared" si="7"/>
        <v>0</v>
      </c>
      <c r="I24" s="53">
        <f t="shared" si="7"/>
        <v>0</v>
      </c>
      <c r="J24" s="53">
        <f t="shared" si="7"/>
        <v>0</v>
      </c>
      <c r="K24" s="53">
        <f t="shared" si="7"/>
        <v>0</v>
      </c>
      <c r="L24" s="53">
        <f t="shared" si="7"/>
        <v>0</v>
      </c>
      <c r="M24" s="53">
        <f t="shared" si="7"/>
        <v>0</v>
      </c>
      <c r="N24" s="53">
        <f t="shared" si="7"/>
        <v>0</v>
      </c>
      <c r="O24" s="53">
        <f t="shared" si="7"/>
        <v>0</v>
      </c>
      <c r="P24" s="53">
        <f t="shared" si="7"/>
        <v>0</v>
      </c>
      <c r="Q24" s="53">
        <f t="shared" si="7"/>
        <v>0</v>
      </c>
      <c r="R24" s="53">
        <f t="shared" si="7"/>
        <v>0</v>
      </c>
      <c r="S24" s="54">
        <f t="shared" si="7"/>
        <v>0</v>
      </c>
    </row>
    <row r="25" spans="1:19" ht="18" customHeight="1" x14ac:dyDescent="0.2">
      <c r="A25" s="384" t="s">
        <v>30</v>
      </c>
      <c r="B25" s="132" t="s">
        <v>21</v>
      </c>
      <c r="C25" s="104"/>
      <c r="D25" s="99"/>
      <c r="E25" s="100"/>
      <c r="F25" s="101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3"/>
    </row>
    <row r="26" spans="1:19" ht="18" customHeight="1" thickBot="1" x14ac:dyDescent="0.25">
      <c r="A26" s="385"/>
      <c r="B26" s="133" t="s">
        <v>17</v>
      </c>
      <c r="C26" s="52">
        <v>100</v>
      </c>
      <c r="D26" s="53">
        <f t="shared" ref="D26:S26" si="8">IF($C25=0,0%,(D25/$C25*100))</f>
        <v>0</v>
      </c>
      <c r="E26" s="54">
        <f t="shared" si="8"/>
        <v>0</v>
      </c>
      <c r="F26" s="52">
        <f t="shared" si="8"/>
        <v>0</v>
      </c>
      <c r="G26" s="53">
        <f t="shared" si="8"/>
        <v>0</v>
      </c>
      <c r="H26" s="53">
        <f t="shared" si="8"/>
        <v>0</v>
      </c>
      <c r="I26" s="53">
        <f t="shared" si="8"/>
        <v>0</v>
      </c>
      <c r="J26" s="53">
        <f t="shared" si="8"/>
        <v>0</v>
      </c>
      <c r="K26" s="53">
        <f t="shared" si="8"/>
        <v>0</v>
      </c>
      <c r="L26" s="53">
        <f t="shared" si="8"/>
        <v>0</v>
      </c>
      <c r="M26" s="53">
        <f t="shared" si="8"/>
        <v>0</v>
      </c>
      <c r="N26" s="53">
        <f t="shared" si="8"/>
        <v>0</v>
      </c>
      <c r="O26" s="53">
        <f t="shared" si="8"/>
        <v>0</v>
      </c>
      <c r="P26" s="53">
        <f t="shared" si="8"/>
        <v>0</v>
      </c>
      <c r="Q26" s="53">
        <f t="shared" si="8"/>
        <v>0</v>
      </c>
      <c r="R26" s="53">
        <f t="shared" si="8"/>
        <v>0</v>
      </c>
      <c r="S26" s="54">
        <f t="shared" si="8"/>
        <v>0</v>
      </c>
    </row>
    <row r="27" spans="1:19" ht="18" customHeight="1" x14ac:dyDescent="0.2">
      <c r="A27" s="386" t="s">
        <v>158</v>
      </c>
      <c r="B27" s="134" t="s">
        <v>29</v>
      </c>
      <c r="C27" s="104"/>
      <c r="D27" s="99"/>
      <c r="E27" s="100"/>
      <c r="F27" s="101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3"/>
    </row>
    <row r="28" spans="1:19" ht="18" customHeight="1" thickBot="1" x14ac:dyDescent="0.25">
      <c r="A28" s="387"/>
      <c r="B28" s="135" t="s">
        <v>17</v>
      </c>
      <c r="C28" s="60">
        <v>100</v>
      </c>
      <c r="D28" s="61">
        <f t="shared" ref="D28:S28" si="9">IF($C27=0,0%,(D27/$C27*100))</f>
        <v>0</v>
      </c>
      <c r="E28" s="62">
        <f t="shared" si="9"/>
        <v>0</v>
      </c>
      <c r="F28" s="60">
        <f t="shared" si="9"/>
        <v>0</v>
      </c>
      <c r="G28" s="61">
        <f t="shared" si="9"/>
        <v>0</v>
      </c>
      <c r="H28" s="61">
        <f t="shared" si="9"/>
        <v>0</v>
      </c>
      <c r="I28" s="61">
        <f t="shared" si="9"/>
        <v>0</v>
      </c>
      <c r="J28" s="61">
        <f t="shared" si="9"/>
        <v>0</v>
      </c>
      <c r="K28" s="61">
        <f t="shared" si="9"/>
        <v>0</v>
      </c>
      <c r="L28" s="61">
        <f t="shared" si="9"/>
        <v>0</v>
      </c>
      <c r="M28" s="61">
        <f t="shared" si="9"/>
        <v>0</v>
      </c>
      <c r="N28" s="61">
        <f t="shared" si="9"/>
        <v>0</v>
      </c>
      <c r="O28" s="61">
        <f t="shared" si="9"/>
        <v>0</v>
      </c>
      <c r="P28" s="61">
        <f t="shared" si="9"/>
        <v>0</v>
      </c>
      <c r="Q28" s="61">
        <f t="shared" si="9"/>
        <v>0</v>
      </c>
      <c r="R28" s="61">
        <f t="shared" si="9"/>
        <v>0</v>
      </c>
      <c r="S28" s="62">
        <f t="shared" si="9"/>
        <v>0</v>
      </c>
    </row>
  </sheetData>
  <mergeCells count="14">
    <mergeCell ref="A21:A22"/>
    <mergeCell ref="A23:A24"/>
    <mergeCell ref="A25:A26"/>
    <mergeCell ref="A27:A28"/>
    <mergeCell ref="A11:A12"/>
    <mergeCell ref="A13:A14"/>
    <mergeCell ref="A15:A16"/>
    <mergeCell ref="A17:A18"/>
    <mergeCell ref="A19:S19"/>
    <mergeCell ref="A1:S2"/>
    <mergeCell ref="A3:B3"/>
    <mergeCell ref="A4:A5"/>
    <mergeCell ref="A7:A8"/>
    <mergeCell ref="A9:S9"/>
  </mergeCells>
  <printOptions horizontalCentered="1" verticalCentered="1"/>
  <pageMargins left="0.25" right="0.25" top="0.25" bottom="0.25" header="0" footer="0.5"/>
  <pageSetup scale="70" orientation="landscape" r:id="rId1"/>
  <headerFooter alignWithMargins="0"/>
  <rowBreaks count="1" manualBreakCount="1">
    <brk id="8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S28"/>
  <sheetViews>
    <sheetView topLeftCell="A16" zoomScaleNormal="100" zoomScaleSheetLayoutView="100" workbookViewId="0">
      <selection sqref="A1:S2"/>
    </sheetView>
  </sheetViews>
  <sheetFormatPr defaultColWidth="8.85546875" defaultRowHeight="12.75" x14ac:dyDescent="0.2"/>
  <cols>
    <col min="1" max="1" width="45.7109375" style="3" customWidth="1"/>
    <col min="2" max="2" width="4" style="136" customWidth="1"/>
    <col min="3" max="3" width="8.28515625" style="3" customWidth="1"/>
    <col min="4" max="4" width="7.140625" style="3" customWidth="1"/>
    <col min="5" max="5" width="7.28515625" style="3" customWidth="1"/>
    <col min="6" max="6" width="8" style="3" customWidth="1"/>
    <col min="7" max="7" width="7.5703125" style="3" customWidth="1"/>
    <col min="8" max="8" width="7.28515625" style="3" customWidth="1"/>
    <col min="9" max="9" width="7.42578125" style="3" customWidth="1"/>
    <col min="10" max="10" width="8" style="3" customWidth="1"/>
    <col min="11" max="11" width="8.5703125" style="3" customWidth="1"/>
    <col min="12" max="12" width="7" style="3" customWidth="1"/>
    <col min="13" max="13" width="7.28515625" style="3" customWidth="1"/>
    <col min="14" max="14" width="7.85546875" style="3" customWidth="1"/>
    <col min="15" max="15" width="8.42578125" style="3" customWidth="1"/>
    <col min="16" max="16" width="8" style="3" customWidth="1"/>
    <col min="17" max="17" width="7.85546875" style="3" customWidth="1"/>
    <col min="18" max="18" width="6.7109375" style="3" customWidth="1"/>
    <col min="19" max="19" width="7.28515625" style="3" customWidth="1"/>
  </cols>
  <sheetData>
    <row r="1" spans="1:19" ht="18" customHeight="1" thickTop="1" x14ac:dyDescent="0.2">
      <c r="A1" s="310" t="s">
        <v>218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2"/>
    </row>
    <row r="2" spans="1:19" ht="18" customHeight="1" thickBot="1" x14ac:dyDescent="0.25">
      <c r="A2" s="375"/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  <c r="P2" s="376"/>
      <c r="Q2" s="376"/>
      <c r="R2" s="376"/>
      <c r="S2" s="377"/>
    </row>
    <row r="3" spans="1:19" s="3" customFormat="1" ht="69" customHeight="1" thickTop="1" thickBot="1" x14ac:dyDescent="0.25">
      <c r="A3" s="316" t="s">
        <v>65</v>
      </c>
      <c r="B3" s="317"/>
      <c r="C3" s="38" t="s">
        <v>115</v>
      </c>
      <c r="D3" s="29" t="s">
        <v>1</v>
      </c>
      <c r="E3" s="45" t="s">
        <v>2</v>
      </c>
      <c r="F3" s="30" t="s">
        <v>3</v>
      </c>
      <c r="G3" s="30" t="s">
        <v>4</v>
      </c>
      <c r="H3" s="29" t="s">
        <v>5</v>
      </c>
      <c r="I3" s="30" t="s">
        <v>6</v>
      </c>
      <c r="J3" s="29" t="s">
        <v>7</v>
      </c>
      <c r="K3" s="30" t="s">
        <v>8</v>
      </c>
      <c r="L3" s="29" t="s">
        <v>9</v>
      </c>
      <c r="M3" s="30" t="s">
        <v>10</v>
      </c>
      <c r="N3" s="29" t="s">
        <v>11</v>
      </c>
      <c r="O3" s="29" t="s">
        <v>12</v>
      </c>
      <c r="P3" s="29" t="s">
        <v>13</v>
      </c>
      <c r="Q3" s="29" t="s">
        <v>14</v>
      </c>
      <c r="R3" s="29" t="s">
        <v>15</v>
      </c>
      <c r="S3" s="31" t="s">
        <v>16</v>
      </c>
    </row>
    <row r="4" spans="1:19" ht="18" customHeight="1" thickTop="1" x14ac:dyDescent="0.2">
      <c r="A4" s="378" t="s">
        <v>202</v>
      </c>
      <c r="B4" s="130" t="s">
        <v>21</v>
      </c>
      <c r="C4" s="104">
        <v>9</v>
      </c>
      <c r="D4" s="99">
        <v>3</v>
      </c>
      <c r="E4" s="100">
        <v>6</v>
      </c>
      <c r="F4" s="101"/>
      <c r="G4" s="102"/>
      <c r="H4" s="102">
        <v>3</v>
      </c>
      <c r="I4" s="102">
        <v>5</v>
      </c>
      <c r="J4" s="102"/>
      <c r="K4" s="102">
        <v>1</v>
      </c>
      <c r="L4" s="102"/>
      <c r="M4" s="102"/>
      <c r="N4" s="102"/>
      <c r="O4" s="102"/>
      <c r="P4" s="102"/>
      <c r="Q4" s="102"/>
      <c r="R4" s="102"/>
      <c r="S4" s="103"/>
    </row>
    <row r="5" spans="1:19" ht="18" customHeight="1" thickBot="1" x14ac:dyDescent="0.25">
      <c r="A5" s="379"/>
      <c r="B5" s="131" t="s">
        <v>17</v>
      </c>
      <c r="C5" s="78">
        <v>100</v>
      </c>
      <c r="D5" s="79">
        <f t="shared" ref="D5:S5" si="0">IF($C4=0,0%,(D4/$C4*100))</f>
        <v>33.333333333333329</v>
      </c>
      <c r="E5" s="80">
        <f t="shared" si="0"/>
        <v>66.666666666666657</v>
      </c>
      <c r="F5" s="78">
        <f t="shared" si="0"/>
        <v>0</v>
      </c>
      <c r="G5" s="79">
        <f t="shared" si="0"/>
        <v>0</v>
      </c>
      <c r="H5" s="79">
        <f t="shared" si="0"/>
        <v>33.333333333333329</v>
      </c>
      <c r="I5" s="79">
        <f t="shared" si="0"/>
        <v>55.555555555555557</v>
      </c>
      <c r="J5" s="79">
        <f t="shared" si="0"/>
        <v>0</v>
      </c>
      <c r="K5" s="79">
        <f t="shared" si="0"/>
        <v>11.111111111111111</v>
      </c>
      <c r="L5" s="79">
        <f t="shared" si="0"/>
        <v>0</v>
      </c>
      <c r="M5" s="79">
        <f t="shared" si="0"/>
        <v>0</v>
      </c>
      <c r="N5" s="79">
        <f t="shared" si="0"/>
        <v>0</v>
      </c>
      <c r="O5" s="79">
        <f t="shared" si="0"/>
        <v>0</v>
      </c>
      <c r="P5" s="79">
        <f t="shared" si="0"/>
        <v>0</v>
      </c>
      <c r="Q5" s="79">
        <f t="shared" si="0"/>
        <v>0</v>
      </c>
      <c r="R5" s="79">
        <f t="shared" si="0"/>
        <v>0</v>
      </c>
      <c r="S5" s="80">
        <f t="shared" si="0"/>
        <v>0</v>
      </c>
    </row>
    <row r="6" spans="1:19" ht="33.6" customHeight="1" thickBot="1" x14ac:dyDescent="0.25">
      <c r="A6" s="93" t="s">
        <v>66</v>
      </c>
      <c r="B6" s="128" t="s">
        <v>17</v>
      </c>
      <c r="C6" s="204">
        <v>100</v>
      </c>
      <c r="D6" s="205">
        <v>51.545972339999999</v>
      </c>
      <c r="E6" s="206">
        <v>48.454027660000001</v>
      </c>
      <c r="F6" s="207">
        <v>2.6715486849999999</v>
      </c>
      <c r="G6" s="205">
        <v>3.071602929</v>
      </c>
      <c r="H6" s="205">
        <v>41.842961760000001</v>
      </c>
      <c r="I6" s="205">
        <v>36.798209929999999</v>
      </c>
      <c r="J6" s="205">
        <v>1.213723895</v>
      </c>
      <c r="K6" s="205">
        <v>1.9324654189999999</v>
      </c>
      <c r="L6" s="205">
        <v>4.1700569569999999</v>
      </c>
      <c r="M6" s="205">
        <v>5.0244100899999999</v>
      </c>
      <c r="N6" s="205">
        <v>9.4928125850000003E-2</v>
      </c>
      <c r="O6" s="205">
        <v>1.3561160839999999E-2</v>
      </c>
      <c r="P6" s="205">
        <v>0.23053973420000001</v>
      </c>
      <c r="Q6" s="205">
        <v>0.28478437750000002</v>
      </c>
      <c r="R6" s="205">
        <v>1.322213181</v>
      </c>
      <c r="S6" s="206">
        <v>1.3289937620000001</v>
      </c>
    </row>
    <row r="7" spans="1:19" ht="18" customHeight="1" thickBot="1" x14ac:dyDescent="0.25">
      <c r="A7" s="346" t="s">
        <v>216</v>
      </c>
      <c r="B7" s="132" t="s">
        <v>21</v>
      </c>
      <c r="C7" s="104">
        <v>9</v>
      </c>
      <c r="D7" s="99">
        <v>3</v>
      </c>
      <c r="E7" s="100">
        <v>6</v>
      </c>
      <c r="F7" s="101"/>
      <c r="G7" s="102"/>
      <c r="H7" s="102">
        <v>3</v>
      </c>
      <c r="I7" s="102">
        <v>5</v>
      </c>
      <c r="J7" s="102"/>
      <c r="K7" s="102">
        <v>1</v>
      </c>
      <c r="L7" s="102"/>
      <c r="M7" s="102"/>
      <c r="N7" s="102"/>
      <c r="O7" s="102"/>
      <c r="P7" s="102"/>
      <c r="Q7" s="102"/>
      <c r="R7" s="102"/>
      <c r="S7" s="103"/>
    </row>
    <row r="8" spans="1:19" ht="18" customHeight="1" thickBot="1" x14ac:dyDescent="0.25">
      <c r="A8" s="346"/>
      <c r="B8" s="133" t="s">
        <v>17</v>
      </c>
      <c r="C8" s="52">
        <v>100</v>
      </c>
      <c r="D8" s="53">
        <f t="shared" ref="D8:S8" si="1">IF($C7=0,0%,(D7/$C7*100))</f>
        <v>33.333333333333329</v>
      </c>
      <c r="E8" s="54">
        <f t="shared" si="1"/>
        <v>66.666666666666657</v>
      </c>
      <c r="F8" s="52">
        <f t="shared" si="1"/>
        <v>0</v>
      </c>
      <c r="G8" s="53">
        <f t="shared" si="1"/>
        <v>0</v>
      </c>
      <c r="H8" s="53">
        <f t="shared" si="1"/>
        <v>33.333333333333329</v>
      </c>
      <c r="I8" s="53">
        <f t="shared" si="1"/>
        <v>55.555555555555557</v>
      </c>
      <c r="J8" s="53">
        <f t="shared" si="1"/>
        <v>0</v>
      </c>
      <c r="K8" s="53">
        <f t="shared" si="1"/>
        <v>11.111111111111111</v>
      </c>
      <c r="L8" s="53">
        <f t="shared" si="1"/>
        <v>0</v>
      </c>
      <c r="M8" s="53">
        <f t="shared" si="1"/>
        <v>0</v>
      </c>
      <c r="N8" s="53">
        <f t="shared" si="1"/>
        <v>0</v>
      </c>
      <c r="O8" s="53">
        <f t="shared" si="1"/>
        <v>0</v>
      </c>
      <c r="P8" s="53">
        <f t="shared" si="1"/>
        <v>0</v>
      </c>
      <c r="Q8" s="53">
        <f t="shared" si="1"/>
        <v>0</v>
      </c>
      <c r="R8" s="53">
        <f t="shared" si="1"/>
        <v>0</v>
      </c>
      <c r="S8" s="54">
        <f t="shared" si="1"/>
        <v>0</v>
      </c>
    </row>
    <row r="9" spans="1:19" ht="18" customHeight="1" thickBot="1" x14ac:dyDescent="0.25">
      <c r="A9" s="380" t="s">
        <v>159</v>
      </c>
      <c r="B9" s="381"/>
      <c r="C9" s="381"/>
      <c r="D9" s="381"/>
      <c r="E9" s="381"/>
      <c r="F9" s="381"/>
      <c r="G9" s="381"/>
      <c r="H9" s="381"/>
      <c r="I9" s="381"/>
      <c r="J9" s="381"/>
      <c r="K9" s="381"/>
      <c r="L9" s="381"/>
      <c r="M9" s="381"/>
      <c r="N9" s="381"/>
      <c r="O9" s="381"/>
      <c r="P9" s="381"/>
      <c r="Q9" s="381"/>
      <c r="R9" s="381"/>
      <c r="S9" s="382"/>
    </row>
    <row r="10" spans="1:19" ht="18" customHeight="1" thickBot="1" x14ac:dyDescent="0.25">
      <c r="A10" s="263" t="s">
        <v>28</v>
      </c>
      <c r="B10" s="129" t="s">
        <v>29</v>
      </c>
      <c r="C10" s="92">
        <v>0</v>
      </c>
      <c r="D10" s="19"/>
      <c r="E10" s="46"/>
      <c r="F10" s="19"/>
      <c r="G10" s="20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2"/>
    </row>
    <row r="11" spans="1:19" ht="18" customHeight="1" x14ac:dyDescent="0.2">
      <c r="A11" s="328" t="s">
        <v>41</v>
      </c>
      <c r="B11" s="132" t="s">
        <v>21</v>
      </c>
      <c r="C11" s="104"/>
      <c r="D11" s="99"/>
      <c r="E11" s="100"/>
      <c r="F11" s="101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3"/>
    </row>
    <row r="12" spans="1:19" ht="18" customHeight="1" thickBot="1" x14ac:dyDescent="0.25">
      <c r="A12" s="383"/>
      <c r="B12" s="133" t="s">
        <v>17</v>
      </c>
      <c r="C12" s="52">
        <v>100</v>
      </c>
      <c r="D12" s="53">
        <f t="shared" ref="D12:S12" si="2">IF($C11=0,0%,(D11/$C11*100))</f>
        <v>0</v>
      </c>
      <c r="E12" s="54">
        <f t="shared" si="2"/>
        <v>0</v>
      </c>
      <c r="F12" s="52">
        <f t="shared" si="2"/>
        <v>0</v>
      </c>
      <c r="G12" s="53">
        <f t="shared" si="2"/>
        <v>0</v>
      </c>
      <c r="H12" s="53">
        <f t="shared" si="2"/>
        <v>0</v>
      </c>
      <c r="I12" s="53">
        <f t="shared" si="2"/>
        <v>0</v>
      </c>
      <c r="J12" s="53">
        <f t="shared" si="2"/>
        <v>0</v>
      </c>
      <c r="K12" s="53">
        <f t="shared" si="2"/>
        <v>0</v>
      </c>
      <c r="L12" s="53">
        <f t="shared" si="2"/>
        <v>0</v>
      </c>
      <c r="M12" s="53">
        <f t="shared" si="2"/>
        <v>0</v>
      </c>
      <c r="N12" s="53">
        <f t="shared" si="2"/>
        <v>0</v>
      </c>
      <c r="O12" s="53">
        <f t="shared" si="2"/>
        <v>0</v>
      </c>
      <c r="P12" s="53">
        <f t="shared" si="2"/>
        <v>0</v>
      </c>
      <c r="Q12" s="53">
        <f t="shared" si="2"/>
        <v>0</v>
      </c>
      <c r="R12" s="53">
        <f t="shared" si="2"/>
        <v>0</v>
      </c>
      <c r="S12" s="54">
        <f t="shared" si="2"/>
        <v>0</v>
      </c>
    </row>
    <row r="13" spans="1:19" ht="18" customHeight="1" x14ac:dyDescent="0.2">
      <c r="A13" s="328" t="s">
        <v>156</v>
      </c>
      <c r="B13" s="132" t="s">
        <v>21</v>
      </c>
      <c r="C13" s="104"/>
      <c r="D13" s="99"/>
      <c r="E13" s="100"/>
      <c r="F13" s="101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3"/>
    </row>
    <row r="14" spans="1:19" ht="18" customHeight="1" thickBot="1" x14ac:dyDescent="0.25">
      <c r="A14" s="383"/>
      <c r="B14" s="133" t="s">
        <v>17</v>
      </c>
      <c r="C14" s="52">
        <v>100</v>
      </c>
      <c r="D14" s="53">
        <f t="shared" ref="D14:S14" si="3">IF($C13=0,0%,(D13/$C13*100))</f>
        <v>0</v>
      </c>
      <c r="E14" s="54">
        <f t="shared" si="3"/>
        <v>0</v>
      </c>
      <c r="F14" s="52">
        <f t="shared" si="3"/>
        <v>0</v>
      </c>
      <c r="G14" s="53">
        <f t="shared" si="3"/>
        <v>0</v>
      </c>
      <c r="H14" s="53">
        <f t="shared" si="3"/>
        <v>0</v>
      </c>
      <c r="I14" s="53">
        <f t="shared" si="3"/>
        <v>0</v>
      </c>
      <c r="J14" s="53">
        <f t="shared" si="3"/>
        <v>0</v>
      </c>
      <c r="K14" s="53">
        <f t="shared" si="3"/>
        <v>0</v>
      </c>
      <c r="L14" s="53">
        <f t="shared" si="3"/>
        <v>0</v>
      </c>
      <c r="M14" s="53">
        <f t="shared" si="3"/>
        <v>0</v>
      </c>
      <c r="N14" s="53">
        <f t="shared" si="3"/>
        <v>0</v>
      </c>
      <c r="O14" s="53">
        <f t="shared" si="3"/>
        <v>0</v>
      </c>
      <c r="P14" s="53">
        <f t="shared" si="3"/>
        <v>0</v>
      </c>
      <c r="Q14" s="53">
        <f t="shared" si="3"/>
        <v>0</v>
      </c>
      <c r="R14" s="53">
        <f t="shared" si="3"/>
        <v>0</v>
      </c>
      <c r="S14" s="54">
        <f t="shared" si="3"/>
        <v>0</v>
      </c>
    </row>
    <row r="15" spans="1:19" ht="18" customHeight="1" x14ac:dyDescent="0.2">
      <c r="A15" s="384" t="s">
        <v>30</v>
      </c>
      <c r="B15" s="132" t="s">
        <v>21</v>
      </c>
      <c r="C15" s="104"/>
      <c r="D15" s="99"/>
      <c r="E15" s="100"/>
      <c r="F15" s="101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3"/>
    </row>
    <row r="16" spans="1:19" ht="18" customHeight="1" thickBot="1" x14ac:dyDescent="0.25">
      <c r="A16" s="385"/>
      <c r="B16" s="133" t="s">
        <v>17</v>
      </c>
      <c r="C16" s="52">
        <v>100</v>
      </c>
      <c r="D16" s="53">
        <f t="shared" ref="D16:S16" si="4">IF($C15=0,0%,(D15/$C15*100))</f>
        <v>0</v>
      </c>
      <c r="E16" s="54">
        <f t="shared" si="4"/>
        <v>0</v>
      </c>
      <c r="F16" s="52">
        <f t="shared" si="4"/>
        <v>0</v>
      </c>
      <c r="G16" s="53">
        <f t="shared" si="4"/>
        <v>0</v>
      </c>
      <c r="H16" s="53">
        <f t="shared" si="4"/>
        <v>0</v>
      </c>
      <c r="I16" s="53">
        <f t="shared" si="4"/>
        <v>0</v>
      </c>
      <c r="J16" s="53">
        <f t="shared" si="4"/>
        <v>0</v>
      </c>
      <c r="K16" s="53">
        <f t="shared" si="4"/>
        <v>0</v>
      </c>
      <c r="L16" s="53">
        <f t="shared" si="4"/>
        <v>0</v>
      </c>
      <c r="M16" s="53">
        <f t="shared" si="4"/>
        <v>0</v>
      </c>
      <c r="N16" s="53">
        <f t="shared" si="4"/>
        <v>0</v>
      </c>
      <c r="O16" s="53">
        <f t="shared" si="4"/>
        <v>0</v>
      </c>
      <c r="P16" s="53">
        <f t="shared" si="4"/>
        <v>0</v>
      </c>
      <c r="Q16" s="53">
        <f t="shared" si="4"/>
        <v>0</v>
      </c>
      <c r="R16" s="53">
        <f t="shared" si="4"/>
        <v>0</v>
      </c>
      <c r="S16" s="54">
        <f t="shared" si="4"/>
        <v>0</v>
      </c>
    </row>
    <row r="17" spans="1:19" ht="18" customHeight="1" x14ac:dyDescent="0.2">
      <c r="A17" s="386" t="s">
        <v>158</v>
      </c>
      <c r="B17" s="132" t="s">
        <v>21</v>
      </c>
      <c r="C17" s="104"/>
      <c r="D17" s="99"/>
      <c r="E17" s="100"/>
      <c r="F17" s="101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3"/>
    </row>
    <row r="18" spans="1:19" ht="18" customHeight="1" thickBot="1" x14ac:dyDescent="0.25">
      <c r="A18" s="387"/>
      <c r="B18" s="133" t="s">
        <v>17</v>
      </c>
      <c r="C18" s="52">
        <v>100</v>
      </c>
      <c r="D18" s="53">
        <f t="shared" ref="D18:S18" si="5">IF($C17=0,0%,(D17/$C17*100))</f>
        <v>0</v>
      </c>
      <c r="E18" s="54">
        <f t="shared" si="5"/>
        <v>0</v>
      </c>
      <c r="F18" s="52">
        <f t="shared" si="5"/>
        <v>0</v>
      </c>
      <c r="G18" s="53">
        <f t="shared" si="5"/>
        <v>0</v>
      </c>
      <c r="H18" s="53">
        <f t="shared" si="5"/>
        <v>0</v>
      </c>
      <c r="I18" s="53">
        <f t="shared" si="5"/>
        <v>0</v>
      </c>
      <c r="J18" s="53">
        <f t="shared" si="5"/>
        <v>0</v>
      </c>
      <c r="K18" s="53">
        <f t="shared" si="5"/>
        <v>0</v>
      </c>
      <c r="L18" s="53">
        <f t="shared" si="5"/>
        <v>0</v>
      </c>
      <c r="M18" s="53">
        <f t="shared" si="5"/>
        <v>0</v>
      </c>
      <c r="N18" s="53">
        <f t="shared" si="5"/>
        <v>0</v>
      </c>
      <c r="O18" s="53">
        <f t="shared" si="5"/>
        <v>0</v>
      </c>
      <c r="P18" s="53">
        <f t="shared" si="5"/>
        <v>0</v>
      </c>
      <c r="Q18" s="53">
        <f t="shared" si="5"/>
        <v>0</v>
      </c>
      <c r="R18" s="53">
        <f t="shared" si="5"/>
        <v>0</v>
      </c>
      <c r="S18" s="54">
        <f t="shared" si="5"/>
        <v>0</v>
      </c>
    </row>
    <row r="19" spans="1:19" ht="18" customHeight="1" thickBot="1" x14ac:dyDescent="0.25">
      <c r="A19" s="388" t="s">
        <v>157</v>
      </c>
      <c r="B19" s="389"/>
      <c r="C19" s="389"/>
      <c r="D19" s="389"/>
      <c r="E19" s="389"/>
      <c r="F19" s="389"/>
      <c r="G19" s="389"/>
      <c r="H19" s="389"/>
      <c r="I19" s="389"/>
      <c r="J19" s="389"/>
      <c r="K19" s="389"/>
      <c r="L19" s="389"/>
      <c r="M19" s="389"/>
      <c r="N19" s="389"/>
      <c r="O19" s="389"/>
      <c r="P19" s="389"/>
      <c r="Q19" s="389"/>
      <c r="R19" s="389"/>
      <c r="S19" s="390"/>
    </row>
    <row r="20" spans="1:19" ht="13.5" thickBot="1" x14ac:dyDescent="0.25">
      <c r="A20" s="262" t="s">
        <v>28</v>
      </c>
      <c r="B20" s="129" t="s">
        <v>29</v>
      </c>
      <c r="C20" s="39">
        <v>1</v>
      </c>
      <c r="D20" s="19"/>
      <c r="E20" s="46"/>
      <c r="F20" s="19"/>
      <c r="G20" s="20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2"/>
    </row>
    <row r="21" spans="1:19" ht="18" customHeight="1" x14ac:dyDescent="0.2">
      <c r="A21" s="328" t="s">
        <v>41</v>
      </c>
      <c r="B21" s="132" t="s">
        <v>21</v>
      </c>
      <c r="C21" s="104">
        <v>83</v>
      </c>
      <c r="D21" s="99">
        <v>37</v>
      </c>
      <c r="E21" s="100">
        <v>46</v>
      </c>
      <c r="F21" s="101"/>
      <c r="G21" s="102">
        <v>5</v>
      </c>
      <c r="H21" s="102">
        <v>34</v>
      </c>
      <c r="I21" s="102">
        <v>36</v>
      </c>
      <c r="J21" s="102">
        <v>3</v>
      </c>
      <c r="K21" s="102">
        <v>2</v>
      </c>
      <c r="L21" s="102"/>
      <c r="M21" s="102">
        <v>1</v>
      </c>
      <c r="N21" s="102"/>
      <c r="O21" s="102"/>
      <c r="P21" s="102"/>
      <c r="Q21" s="102"/>
      <c r="R21" s="102"/>
      <c r="S21" s="103">
        <v>2</v>
      </c>
    </row>
    <row r="22" spans="1:19" ht="18" customHeight="1" thickBot="1" x14ac:dyDescent="0.25">
      <c r="A22" s="383"/>
      <c r="B22" s="133" t="s">
        <v>17</v>
      </c>
      <c r="C22" s="52">
        <v>100</v>
      </c>
      <c r="D22" s="53">
        <f t="shared" ref="D22:S22" si="6">IF($C21=0,0%,(D21/$C21*100))</f>
        <v>44.578313253012048</v>
      </c>
      <c r="E22" s="54">
        <f t="shared" si="6"/>
        <v>55.421686746987952</v>
      </c>
      <c r="F22" s="52">
        <f t="shared" si="6"/>
        <v>0</v>
      </c>
      <c r="G22" s="53">
        <f t="shared" si="6"/>
        <v>6.024096385542169</v>
      </c>
      <c r="H22" s="53">
        <f t="shared" si="6"/>
        <v>40.963855421686745</v>
      </c>
      <c r="I22" s="53">
        <f t="shared" si="6"/>
        <v>43.373493975903614</v>
      </c>
      <c r="J22" s="53">
        <f t="shared" si="6"/>
        <v>3.6144578313253009</v>
      </c>
      <c r="K22" s="53">
        <f t="shared" si="6"/>
        <v>2.4096385542168677</v>
      </c>
      <c r="L22" s="53">
        <f t="shared" si="6"/>
        <v>0</v>
      </c>
      <c r="M22" s="53">
        <f t="shared" si="6"/>
        <v>1.2048192771084338</v>
      </c>
      <c r="N22" s="53">
        <f t="shared" si="6"/>
        <v>0</v>
      </c>
      <c r="O22" s="53">
        <f t="shared" si="6"/>
        <v>0</v>
      </c>
      <c r="P22" s="53">
        <f t="shared" si="6"/>
        <v>0</v>
      </c>
      <c r="Q22" s="53">
        <f t="shared" si="6"/>
        <v>0</v>
      </c>
      <c r="R22" s="53">
        <f t="shared" si="6"/>
        <v>0</v>
      </c>
      <c r="S22" s="54">
        <f t="shared" si="6"/>
        <v>2.4096385542168677</v>
      </c>
    </row>
    <row r="23" spans="1:19" ht="18" customHeight="1" x14ac:dyDescent="0.2">
      <c r="A23" s="328" t="s">
        <v>156</v>
      </c>
      <c r="B23" s="132" t="s">
        <v>21</v>
      </c>
      <c r="C23" s="104">
        <v>34</v>
      </c>
      <c r="D23" s="99">
        <v>17</v>
      </c>
      <c r="E23" s="100">
        <v>17</v>
      </c>
      <c r="F23" s="101"/>
      <c r="G23" s="102">
        <v>3</v>
      </c>
      <c r="H23" s="102">
        <v>15</v>
      </c>
      <c r="I23" s="102">
        <v>11</v>
      </c>
      <c r="J23" s="102">
        <v>2</v>
      </c>
      <c r="K23" s="102"/>
      <c r="L23" s="102"/>
      <c r="M23" s="102">
        <v>1</v>
      </c>
      <c r="N23" s="102"/>
      <c r="O23" s="102"/>
      <c r="P23" s="102"/>
      <c r="Q23" s="102"/>
      <c r="R23" s="102"/>
      <c r="S23" s="103">
        <v>2</v>
      </c>
    </row>
    <row r="24" spans="1:19" ht="18" customHeight="1" thickBot="1" x14ac:dyDescent="0.25">
      <c r="A24" s="383"/>
      <c r="B24" s="133" t="s">
        <v>17</v>
      </c>
      <c r="C24" s="52">
        <v>100</v>
      </c>
      <c r="D24" s="53">
        <f t="shared" ref="D24:S24" si="7">IF($C23=0,0%,(D23/$C23*100))</f>
        <v>50</v>
      </c>
      <c r="E24" s="54">
        <f t="shared" si="7"/>
        <v>50</v>
      </c>
      <c r="F24" s="52">
        <f t="shared" si="7"/>
        <v>0</v>
      </c>
      <c r="G24" s="53">
        <f t="shared" si="7"/>
        <v>8.8235294117647065</v>
      </c>
      <c r="H24" s="53">
        <f t="shared" si="7"/>
        <v>44.117647058823529</v>
      </c>
      <c r="I24" s="53">
        <f t="shared" si="7"/>
        <v>32.352941176470587</v>
      </c>
      <c r="J24" s="53">
        <f t="shared" si="7"/>
        <v>5.8823529411764701</v>
      </c>
      <c r="K24" s="53">
        <f t="shared" si="7"/>
        <v>0</v>
      </c>
      <c r="L24" s="53">
        <f t="shared" si="7"/>
        <v>0</v>
      </c>
      <c r="M24" s="53">
        <f t="shared" si="7"/>
        <v>2.9411764705882351</v>
      </c>
      <c r="N24" s="53">
        <f t="shared" si="7"/>
        <v>0</v>
      </c>
      <c r="O24" s="53">
        <f t="shared" si="7"/>
        <v>0</v>
      </c>
      <c r="P24" s="53">
        <f t="shared" si="7"/>
        <v>0</v>
      </c>
      <c r="Q24" s="53">
        <f t="shared" si="7"/>
        <v>0</v>
      </c>
      <c r="R24" s="53">
        <f t="shared" si="7"/>
        <v>0</v>
      </c>
      <c r="S24" s="54">
        <f t="shared" si="7"/>
        <v>5.8823529411764701</v>
      </c>
    </row>
    <row r="25" spans="1:19" ht="18" customHeight="1" x14ac:dyDescent="0.2">
      <c r="A25" s="384" t="s">
        <v>30</v>
      </c>
      <c r="B25" s="132" t="s">
        <v>21</v>
      </c>
      <c r="C25" s="104">
        <v>5</v>
      </c>
      <c r="D25" s="99">
        <v>3</v>
      </c>
      <c r="E25" s="100">
        <v>2</v>
      </c>
      <c r="F25" s="101"/>
      <c r="G25" s="102"/>
      <c r="H25" s="102">
        <v>3</v>
      </c>
      <c r="I25" s="102">
        <v>2</v>
      </c>
      <c r="J25" s="102"/>
      <c r="K25" s="102"/>
      <c r="L25" s="102"/>
      <c r="M25" s="102"/>
      <c r="N25" s="102"/>
      <c r="O25" s="102"/>
      <c r="P25" s="102"/>
      <c r="Q25" s="102"/>
      <c r="R25" s="102"/>
      <c r="S25" s="103"/>
    </row>
    <row r="26" spans="1:19" ht="18" customHeight="1" thickBot="1" x14ac:dyDescent="0.25">
      <c r="A26" s="385"/>
      <c r="B26" s="133" t="s">
        <v>17</v>
      </c>
      <c r="C26" s="52">
        <v>100</v>
      </c>
      <c r="D26" s="53">
        <f t="shared" ref="D26:S26" si="8">IF($C25=0,0%,(D25/$C25*100))</f>
        <v>60</v>
      </c>
      <c r="E26" s="54">
        <f t="shared" si="8"/>
        <v>40</v>
      </c>
      <c r="F26" s="52">
        <f t="shared" si="8"/>
        <v>0</v>
      </c>
      <c r="G26" s="53">
        <f t="shared" si="8"/>
        <v>0</v>
      </c>
      <c r="H26" s="53">
        <f t="shared" si="8"/>
        <v>60</v>
      </c>
      <c r="I26" s="53">
        <f t="shared" si="8"/>
        <v>40</v>
      </c>
      <c r="J26" s="53">
        <f t="shared" si="8"/>
        <v>0</v>
      </c>
      <c r="K26" s="53">
        <f t="shared" si="8"/>
        <v>0</v>
      </c>
      <c r="L26" s="53">
        <f t="shared" si="8"/>
        <v>0</v>
      </c>
      <c r="M26" s="53">
        <f t="shared" si="8"/>
        <v>0</v>
      </c>
      <c r="N26" s="53">
        <f t="shared" si="8"/>
        <v>0</v>
      </c>
      <c r="O26" s="53">
        <f t="shared" si="8"/>
        <v>0</v>
      </c>
      <c r="P26" s="53">
        <f t="shared" si="8"/>
        <v>0</v>
      </c>
      <c r="Q26" s="53">
        <f t="shared" si="8"/>
        <v>0</v>
      </c>
      <c r="R26" s="53">
        <f t="shared" si="8"/>
        <v>0</v>
      </c>
      <c r="S26" s="54">
        <f t="shared" si="8"/>
        <v>0</v>
      </c>
    </row>
    <row r="27" spans="1:19" ht="18" customHeight="1" x14ac:dyDescent="0.2">
      <c r="A27" s="386" t="s">
        <v>158</v>
      </c>
      <c r="B27" s="134" t="s">
        <v>29</v>
      </c>
      <c r="C27" s="104"/>
      <c r="D27" s="99"/>
      <c r="E27" s="100"/>
      <c r="F27" s="101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3"/>
    </row>
    <row r="28" spans="1:19" ht="18" customHeight="1" thickBot="1" x14ac:dyDescent="0.25">
      <c r="A28" s="387"/>
      <c r="B28" s="135" t="s">
        <v>17</v>
      </c>
      <c r="C28" s="60">
        <v>100</v>
      </c>
      <c r="D28" s="61">
        <f t="shared" ref="D28:S28" si="9">IF($C27=0,0%,(D27/$C27*100))</f>
        <v>0</v>
      </c>
      <c r="E28" s="62">
        <f t="shared" si="9"/>
        <v>0</v>
      </c>
      <c r="F28" s="60">
        <f t="shared" si="9"/>
        <v>0</v>
      </c>
      <c r="G28" s="61">
        <f t="shared" si="9"/>
        <v>0</v>
      </c>
      <c r="H28" s="61">
        <f t="shared" si="9"/>
        <v>0</v>
      </c>
      <c r="I28" s="61">
        <f t="shared" si="9"/>
        <v>0</v>
      </c>
      <c r="J28" s="61">
        <f t="shared" si="9"/>
        <v>0</v>
      </c>
      <c r="K28" s="61">
        <f t="shared" si="9"/>
        <v>0</v>
      </c>
      <c r="L28" s="61">
        <f t="shared" si="9"/>
        <v>0</v>
      </c>
      <c r="M28" s="61">
        <f t="shared" si="9"/>
        <v>0</v>
      </c>
      <c r="N28" s="61">
        <f t="shared" si="9"/>
        <v>0</v>
      </c>
      <c r="O28" s="61">
        <f t="shared" si="9"/>
        <v>0</v>
      </c>
      <c r="P28" s="61">
        <f t="shared" si="9"/>
        <v>0</v>
      </c>
      <c r="Q28" s="61">
        <f t="shared" si="9"/>
        <v>0</v>
      </c>
      <c r="R28" s="61">
        <f t="shared" si="9"/>
        <v>0</v>
      </c>
      <c r="S28" s="62">
        <f t="shared" si="9"/>
        <v>0</v>
      </c>
    </row>
  </sheetData>
  <mergeCells count="14">
    <mergeCell ref="A21:A22"/>
    <mergeCell ref="A23:A24"/>
    <mergeCell ref="A25:A26"/>
    <mergeCell ref="A27:A28"/>
    <mergeCell ref="A11:A12"/>
    <mergeCell ref="A13:A14"/>
    <mergeCell ref="A15:A16"/>
    <mergeCell ref="A17:A18"/>
    <mergeCell ref="A19:S19"/>
    <mergeCell ref="A1:S2"/>
    <mergeCell ref="A3:B3"/>
    <mergeCell ref="A4:A5"/>
    <mergeCell ref="A7:A8"/>
    <mergeCell ref="A9:S9"/>
  </mergeCells>
  <printOptions horizontalCentered="1" verticalCentered="1"/>
  <pageMargins left="0.25" right="0.25" top="0.25" bottom="0.25" header="0" footer="0.5"/>
  <pageSetup scale="70" orientation="landscape" r:id="rId1"/>
  <headerFooter alignWithMargins="0"/>
  <rowBreaks count="1" manualBreakCount="1">
    <brk id="8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S28"/>
  <sheetViews>
    <sheetView zoomScaleNormal="100" zoomScaleSheetLayoutView="100" workbookViewId="0">
      <selection sqref="A1:S2"/>
    </sheetView>
  </sheetViews>
  <sheetFormatPr defaultColWidth="8.85546875" defaultRowHeight="12.75" x14ac:dyDescent="0.2"/>
  <cols>
    <col min="1" max="1" width="45.7109375" style="3" customWidth="1"/>
    <col min="2" max="2" width="4" style="136" customWidth="1"/>
    <col min="3" max="3" width="8.28515625" style="3" customWidth="1"/>
    <col min="4" max="4" width="7.140625" style="3" customWidth="1"/>
    <col min="5" max="5" width="7.28515625" style="3" customWidth="1"/>
    <col min="6" max="6" width="8" style="3" customWidth="1"/>
    <col min="7" max="7" width="7.5703125" style="3" customWidth="1"/>
    <col min="8" max="8" width="7.28515625" style="3" customWidth="1"/>
    <col min="9" max="9" width="7.42578125" style="3" customWidth="1"/>
    <col min="10" max="10" width="8" style="3" customWidth="1"/>
    <col min="11" max="11" width="8.5703125" style="3" customWidth="1"/>
    <col min="12" max="12" width="7" style="3" customWidth="1"/>
    <col min="13" max="13" width="7.28515625" style="3" customWidth="1"/>
    <col min="14" max="14" width="7.85546875" style="3" customWidth="1"/>
    <col min="15" max="15" width="8.42578125" style="3" customWidth="1"/>
    <col min="16" max="16" width="8" style="3" customWidth="1"/>
    <col min="17" max="17" width="7.85546875" style="3" customWidth="1"/>
    <col min="18" max="18" width="6.7109375" style="3" customWidth="1"/>
    <col min="19" max="19" width="7.28515625" style="3" customWidth="1"/>
  </cols>
  <sheetData>
    <row r="1" spans="1:19" ht="18" customHeight="1" thickTop="1" x14ac:dyDescent="0.2">
      <c r="A1" s="310" t="s">
        <v>219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2"/>
    </row>
    <row r="2" spans="1:19" ht="18" customHeight="1" thickBot="1" x14ac:dyDescent="0.25">
      <c r="A2" s="375"/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  <c r="P2" s="376"/>
      <c r="Q2" s="376"/>
      <c r="R2" s="376"/>
      <c r="S2" s="377"/>
    </row>
    <row r="3" spans="1:19" s="3" customFormat="1" ht="69" customHeight="1" thickTop="1" thickBot="1" x14ac:dyDescent="0.25">
      <c r="A3" s="316" t="s">
        <v>65</v>
      </c>
      <c r="B3" s="317"/>
      <c r="C3" s="38" t="s">
        <v>115</v>
      </c>
      <c r="D3" s="29" t="s">
        <v>1</v>
      </c>
      <c r="E3" s="45" t="s">
        <v>2</v>
      </c>
      <c r="F3" s="30" t="s">
        <v>3</v>
      </c>
      <c r="G3" s="30" t="s">
        <v>4</v>
      </c>
      <c r="H3" s="29" t="s">
        <v>5</v>
      </c>
      <c r="I3" s="30" t="s">
        <v>6</v>
      </c>
      <c r="J3" s="29" t="s">
        <v>7</v>
      </c>
      <c r="K3" s="30" t="s">
        <v>8</v>
      </c>
      <c r="L3" s="29" t="s">
        <v>9</v>
      </c>
      <c r="M3" s="30" t="s">
        <v>10</v>
      </c>
      <c r="N3" s="29" t="s">
        <v>11</v>
      </c>
      <c r="O3" s="29" t="s">
        <v>12</v>
      </c>
      <c r="P3" s="29" t="s">
        <v>13</v>
      </c>
      <c r="Q3" s="29" t="s">
        <v>14</v>
      </c>
      <c r="R3" s="29" t="s">
        <v>15</v>
      </c>
      <c r="S3" s="31" t="s">
        <v>16</v>
      </c>
    </row>
    <row r="4" spans="1:19" ht="18" customHeight="1" thickTop="1" x14ac:dyDescent="0.2">
      <c r="A4" s="378" t="s">
        <v>204</v>
      </c>
      <c r="B4" s="130" t="s">
        <v>21</v>
      </c>
      <c r="C4" s="104">
        <v>1</v>
      </c>
      <c r="D4" s="99">
        <v>1</v>
      </c>
      <c r="E4" s="100"/>
      <c r="F4" s="101"/>
      <c r="G4" s="102"/>
      <c r="H4" s="102">
        <v>1</v>
      </c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3"/>
    </row>
    <row r="5" spans="1:19" ht="18" customHeight="1" thickBot="1" x14ac:dyDescent="0.25">
      <c r="A5" s="379"/>
      <c r="B5" s="131" t="s">
        <v>17</v>
      </c>
      <c r="C5" s="78">
        <v>100</v>
      </c>
      <c r="D5" s="79">
        <f t="shared" ref="D5:S5" si="0">IF($C4=0,0%,(D4/$C4*100))</f>
        <v>100</v>
      </c>
      <c r="E5" s="80">
        <f t="shared" si="0"/>
        <v>0</v>
      </c>
      <c r="F5" s="78">
        <f t="shared" si="0"/>
        <v>0</v>
      </c>
      <c r="G5" s="79">
        <f t="shared" si="0"/>
        <v>0</v>
      </c>
      <c r="H5" s="79">
        <f t="shared" si="0"/>
        <v>100</v>
      </c>
      <c r="I5" s="79">
        <f t="shared" si="0"/>
        <v>0</v>
      </c>
      <c r="J5" s="79">
        <f t="shared" si="0"/>
        <v>0</v>
      </c>
      <c r="K5" s="79">
        <f t="shared" si="0"/>
        <v>0</v>
      </c>
      <c r="L5" s="79">
        <f t="shared" si="0"/>
        <v>0</v>
      </c>
      <c r="M5" s="79">
        <f t="shared" si="0"/>
        <v>0</v>
      </c>
      <c r="N5" s="79">
        <f t="shared" si="0"/>
        <v>0</v>
      </c>
      <c r="O5" s="79">
        <f t="shared" si="0"/>
        <v>0</v>
      </c>
      <c r="P5" s="79">
        <f t="shared" si="0"/>
        <v>0</v>
      </c>
      <c r="Q5" s="79">
        <f t="shared" si="0"/>
        <v>0</v>
      </c>
      <c r="R5" s="79">
        <f t="shared" si="0"/>
        <v>0</v>
      </c>
      <c r="S5" s="80">
        <f t="shared" si="0"/>
        <v>0</v>
      </c>
    </row>
    <row r="6" spans="1:19" ht="33.6" customHeight="1" thickBot="1" x14ac:dyDescent="0.25">
      <c r="A6" s="93" t="s">
        <v>66</v>
      </c>
      <c r="B6" s="128" t="s">
        <v>17</v>
      </c>
      <c r="C6" s="204">
        <v>100</v>
      </c>
      <c r="D6" s="205">
        <v>74.72488602</v>
      </c>
      <c r="E6" s="206">
        <v>25.27511398</v>
      </c>
      <c r="F6" s="207">
        <v>10.265681499999999</v>
      </c>
      <c r="G6" s="205">
        <v>4.0991982389999997</v>
      </c>
      <c r="H6" s="205">
        <v>53.863386259999999</v>
      </c>
      <c r="I6" s="205">
        <v>16.227794370000002</v>
      </c>
      <c r="J6" s="205">
        <v>7.1293821729999998</v>
      </c>
      <c r="K6" s="205">
        <v>3.7140386730000001</v>
      </c>
      <c r="L6" s="205">
        <v>1.410941676</v>
      </c>
      <c r="M6" s="205">
        <v>0.5423675523</v>
      </c>
      <c r="N6" s="205">
        <v>7.4673793429999996E-2</v>
      </c>
      <c r="O6" s="205">
        <v>1.572079862E-2</v>
      </c>
      <c r="P6" s="205">
        <v>0.35371796890000001</v>
      </c>
      <c r="Q6" s="205">
        <v>0.12183618929999999</v>
      </c>
      <c r="R6" s="205">
        <v>1.627102657</v>
      </c>
      <c r="S6" s="206">
        <v>0.55022795160000004</v>
      </c>
    </row>
    <row r="7" spans="1:19" ht="18" customHeight="1" thickBot="1" x14ac:dyDescent="0.25">
      <c r="A7" s="346" t="s">
        <v>198</v>
      </c>
      <c r="B7" s="132" t="s">
        <v>21</v>
      </c>
      <c r="C7" s="104">
        <v>1</v>
      </c>
      <c r="D7" s="99">
        <v>1</v>
      </c>
      <c r="E7" s="100"/>
      <c r="F7" s="101"/>
      <c r="G7" s="102"/>
      <c r="H7" s="102">
        <v>1</v>
      </c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3"/>
    </row>
    <row r="8" spans="1:19" ht="18" customHeight="1" thickBot="1" x14ac:dyDescent="0.25">
      <c r="A8" s="346"/>
      <c r="B8" s="133" t="s">
        <v>17</v>
      </c>
      <c r="C8" s="52">
        <v>100</v>
      </c>
      <c r="D8" s="53">
        <f t="shared" ref="D8:S8" si="1">IF($C7=0,0%,(D7/$C7*100))</f>
        <v>100</v>
      </c>
      <c r="E8" s="54">
        <f t="shared" si="1"/>
        <v>0</v>
      </c>
      <c r="F8" s="52">
        <f t="shared" si="1"/>
        <v>0</v>
      </c>
      <c r="G8" s="53">
        <f t="shared" si="1"/>
        <v>0</v>
      </c>
      <c r="H8" s="53">
        <f t="shared" si="1"/>
        <v>100</v>
      </c>
      <c r="I8" s="53">
        <f t="shared" si="1"/>
        <v>0</v>
      </c>
      <c r="J8" s="53">
        <f t="shared" si="1"/>
        <v>0</v>
      </c>
      <c r="K8" s="53">
        <f t="shared" si="1"/>
        <v>0</v>
      </c>
      <c r="L8" s="53">
        <f t="shared" si="1"/>
        <v>0</v>
      </c>
      <c r="M8" s="53">
        <f t="shared" si="1"/>
        <v>0</v>
      </c>
      <c r="N8" s="53">
        <f t="shared" si="1"/>
        <v>0</v>
      </c>
      <c r="O8" s="53">
        <f t="shared" si="1"/>
        <v>0</v>
      </c>
      <c r="P8" s="53">
        <f t="shared" si="1"/>
        <v>0</v>
      </c>
      <c r="Q8" s="53">
        <f t="shared" si="1"/>
        <v>0</v>
      </c>
      <c r="R8" s="53">
        <f t="shared" si="1"/>
        <v>0</v>
      </c>
      <c r="S8" s="54">
        <f t="shared" si="1"/>
        <v>0</v>
      </c>
    </row>
    <row r="9" spans="1:19" ht="18" customHeight="1" thickBot="1" x14ac:dyDescent="0.25">
      <c r="A9" s="380" t="s">
        <v>159</v>
      </c>
      <c r="B9" s="381"/>
      <c r="C9" s="381"/>
      <c r="D9" s="381"/>
      <c r="E9" s="381"/>
      <c r="F9" s="381"/>
      <c r="G9" s="381"/>
      <c r="H9" s="381"/>
      <c r="I9" s="381"/>
      <c r="J9" s="381"/>
      <c r="K9" s="381"/>
      <c r="L9" s="381"/>
      <c r="M9" s="381"/>
      <c r="N9" s="381"/>
      <c r="O9" s="381"/>
      <c r="P9" s="381"/>
      <c r="Q9" s="381"/>
      <c r="R9" s="381"/>
      <c r="S9" s="382"/>
    </row>
    <row r="10" spans="1:19" ht="18" customHeight="1" thickBot="1" x14ac:dyDescent="0.25">
      <c r="A10" s="263" t="s">
        <v>28</v>
      </c>
      <c r="B10" s="129" t="s">
        <v>29</v>
      </c>
      <c r="C10" s="92">
        <v>1</v>
      </c>
      <c r="D10" s="19"/>
      <c r="E10" s="46"/>
      <c r="F10" s="19"/>
      <c r="G10" s="20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2"/>
    </row>
    <row r="11" spans="1:19" ht="18" customHeight="1" x14ac:dyDescent="0.2">
      <c r="A11" s="328" t="s">
        <v>41</v>
      </c>
      <c r="B11" s="132" t="s">
        <v>21</v>
      </c>
      <c r="C11" s="104">
        <v>15</v>
      </c>
      <c r="D11" s="99">
        <v>13</v>
      </c>
      <c r="E11" s="100">
        <v>2</v>
      </c>
      <c r="F11" s="101">
        <v>3</v>
      </c>
      <c r="G11" s="102">
        <v>2</v>
      </c>
      <c r="H11" s="102">
        <v>8</v>
      </c>
      <c r="I11" s="102"/>
      <c r="J11" s="102">
        <v>2</v>
      </c>
      <c r="K11" s="102"/>
      <c r="L11" s="102"/>
      <c r="M11" s="102"/>
      <c r="N11" s="102"/>
      <c r="O11" s="102"/>
      <c r="P11" s="102"/>
      <c r="Q11" s="102"/>
      <c r="R11" s="102"/>
      <c r="S11" s="103"/>
    </row>
    <row r="12" spans="1:19" ht="18" customHeight="1" thickBot="1" x14ac:dyDescent="0.25">
      <c r="A12" s="383"/>
      <c r="B12" s="133" t="s">
        <v>17</v>
      </c>
      <c r="C12" s="52">
        <v>100</v>
      </c>
      <c r="D12" s="53">
        <f t="shared" ref="D12:S12" si="2">IF($C11=0,0%,(D11/$C11*100))</f>
        <v>86.666666666666671</v>
      </c>
      <c r="E12" s="54">
        <f t="shared" si="2"/>
        <v>13.333333333333334</v>
      </c>
      <c r="F12" s="52">
        <f t="shared" si="2"/>
        <v>20</v>
      </c>
      <c r="G12" s="53">
        <f t="shared" si="2"/>
        <v>13.333333333333334</v>
      </c>
      <c r="H12" s="53">
        <f t="shared" si="2"/>
        <v>53.333333333333336</v>
      </c>
      <c r="I12" s="53">
        <f t="shared" si="2"/>
        <v>0</v>
      </c>
      <c r="J12" s="53">
        <f t="shared" si="2"/>
        <v>13.333333333333334</v>
      </c>
      <c r="K12" s="53">
        <f t="shared" si="2"/>
        <v>0</v>
      </c>
      <c r="L12" s="53">
        <f t="shared" si="2"/>
        <v>0</v>
      </c>
      <c r="M12" s="53">
        <f t="shared" si="2"/>
        <v>0</v>
      </c>
      <c r="N12" s="53">
        <f t="shared" si="2"/>
        <v>0</v>
      </c>
      <c r="O12" s="53">
        <f t="shared" si="2"/>
        <v>0</v>
      </c>
      <c r="P12" s="53">
        <f t="shared" si="2"/>
        <v>0</v>
      </c>
      <c r="Q12" s="53">
        <f t="shared" si="2"/>
        <v>0</v>
      </c>
      <c r="R12" s="53">
        <f t="shared" si="2"/>
        <v>0</v>
      </c>
      <c r="S12" s="54">
        <f t="shared" si="2"/>
        <v>0</v>
      </c>
    </row>
    <row r="13" spans="1:19" ht="18" customHeight="1" x14ac:dyDescent="0.2">
      <c r="A13" s="328" t="s">
        <v>156</v>
      </c>
      <c r="B13" s="132" t="s">
        <v>21</v>
      </c>
      <c r="C13" s="104">
        <v>9</v>
      </c>
      <c r="D13" s="99">
        <v>9</v>
      </c>
      <c r="E13" s="100"/>
      <c r="F13" s="101">
        <v>2</v>
      </c>
      <c r="G13" s="102"/>
      <c r="H13" s="102">
        <v>7</v>
      </c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3"/>
    </row>
    <row r="14" spans="1:19" ht="18" customHeight="1" thickBot="1" x14ac:dyDescent="0.25">
      <c r="A14" s="383"/>
      <c r="B14" s="133" t="s">
        <v>17</v>
      </c>
      <c r="C14" s="52">
        <v>100</v>
      </c>
      <c r="D14" s="53">
        <f t="shared" ref="D14:S14" si="3">IF($C13=0,0%,(D13/$C13*100))</f>
        <v>100</v>
      </c>
      <c r="E14" s="54">
        <f t="shared" si="3"/>
        <v>0</v>
      </c>
      <c r="F14" s="52">
        <f t="shared" si="3"/>
        <v>22.222222222222221</v>
      </c>
      <c r="G14" s="53">
        <f t="shared" si="3"/>
        <v>0</v>
      </c>
      <c r="H14" s="53">
        <f t="shared" si="3"/>
        <v>77.777777777777786</v>
      </c>
      <c r="I14" s="53">
        <f t="shared" si="3"/>
        <v>0</v>
      </c>
      <c r="J14" s="53">
        <f t="shared" si="3"/>
        <v>0</v>
      </c>
      <c r="K14" s="53">
        <f t="shared" si="3"/>
        <v>0</v>
      </c>
      <c r="L14" s="53">
        <f t="shared" si="3"/>
        <v>0</v>
      </c>
      <c r="M14" s="53">
        <f t="shared" si="3"/>
        <v>0</v>
      </c>
      <c r="N14" s="53">
        <f t="shared" si="3"/>
        <v>0</v>
      </c>
      <c r="O14" s="53">
        <f t="shared" si="3"/>
        <v>0</v>
      </c>
      <c r="P14" s="53">
        <f t="shared" si="3"/>
        <v>0</v>
      </c>
      <c r="Q14" s="53">
        <f t="shared" si="3"/>
        <v>0</v>
      </c>
      <c r="R14" s="53">
        <f t="shared" si="3"/>
        <v>0</v>
      </c>
      <c r="S14" s="54">
        <f t="shared" si="3"/>
        <v>0</v>
      </c>
    </row>
    <row r="15" spans="1:19" ht="18" customHeight="1" x14ac:dyDescent="0.2">
      <c r="A15" s="384" t="s">
        <v>30</v>
      </c>
      <c r="B15" s="132" t="s">
        <v>21</v>
      </c>
      <c r="C15" s="104">
        <v>9</v>
      </c>
      <c r="D15" s="99">
        <v>9</v>
      </c>
      <c r="E15" s="100"/>
      <c r="F15" s="101">
        <v>2</v>
      </c>
      <c r="G15" s="102"/>
      <c r="H15" s="102">
        <v>7</v>
      </c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3"/>
    </row>
    <row r="16" spans="1:19" ht="18" customHeight="1" thickBot="1" x14ac:dyDescent="0.25">
      <c r="A16" s="385"/>
      <c r="B16" s="133" t="s">
        <v>17</v>
      </c>
      <c r="C16" s="52">
        <v>100</v>
      </c>
      <c r="D16" s="53">
        <f t="shared" ref="D16:S16" si="4">IF($C15=0,0%,(D15/$C15*100))</f>
        <v>100</v>
      </c>
      <c r="E16" s="54">
        <f t="shared" si="4"/>
        <v>0</v>
      </c>
      <c r="F16" s="52">
        <f t="shared" si="4"/>
        <v>22.222222222222221</v>
      </c>
      <c r="G16" s="53">
        <f t="shared" si="4"/>
        <v>0</v>
      </c>
      <c r="H16" s="53">
        <f t="shared" si="4"/>
        <v>77.777777777777786</v>
      </c>
      <c r="I16" s="53">
        <f t="shared" si="4"/>
        <v>0</v>
      </c>
      <c r="J16" s="53">
        <f t="shared" si="4"/>
        <v>0</v>
      </c>
      <c r="K16" s="53">
        <f t="shared" si="4"/>
        <v>0</v>
      </c>
      <c r="L16" s="53">
        <f t="shared" si="4"/>
        <v>0</v>
      </c>
      <c r="M16" s="53">
        <f t="shared" si="4"/>
        <v>0</v>
      </c>
      <c r="N16" s="53">
        <f t="shared" si="4"/>
        <v>0</v>
      </c>
      <c r="O16" s="53">
        <f t="shared" si="4"/>
        <v>0</v>
      </c>
      <c r="P16" s="53">
        <f t="shared" si="4"/>
        <v>0</v>
      </c>
      <c r="Q16" s="53">
        <f t="shared" si="4"/>
        <v>0</v>
      </c>
      <c r="R16" s="53">
        <f t="shared" si="4"/>
        <v>0</v>
      </c>
      <c r="S16" s="54">
        <f t="shared" si="4"/>
        <v>0</v>
      </c>
    </row>
    <row r="17" spans="1:19" ht="18" customHeight="1" x14ac:dyDescent="0.2">
      <c r="A17" s="386" t="s">
        <v>158</v>
      </c>
      <c r="B17" s="132" t="s">
        <v>21</v>
      </c>
      <c r="C17" s="104">
        <v>5</v>
      </c>
      <c r="D17" s="99">
        <v>5</v>
      </c>
      <c r="E17" s="100"/>
      <c r="F17" s="101">
        <v>1</v>
      </c>
      <c r="G17" s="102"/>
      <c r="H17" s="102">
        <v>4</v>
      </c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3"/>
    </row>
    <row r="18" spans="1:19" ht="18" customHeight="1" thickBot="1" x14ac:dyDescent="0.25">
      <c r="A18" s="387"/>
      <c r="B18" s="133" t="s">
        <v>17</v>
      </c>
      <c r="C18" s="52">
        <v>100</v>
      </c>
      <c r="D18" s="53">
        <f t="shared" ref="D18:S18" si="5">IF($C17=0,0%,(D17/$C17*100))</f>
        <v>100</v>
      </c>
      <c r="E18" s="54">
        <f t="shared" si="5"/>
        <v>0</v>
      </c>
      <c r="F18" s="52">
        <f t="shared" si="5"/>
        <v>20</v>
      </c>
      <c r="G18" s="53">
        <f t="shared" si="5"/>
        <v>0</v>
      </c>
      <c r="H18" s="53">
        <f t="shared" si="5"/>
        <v>80</v>
      </c>
      <c r="I18" s="53">
        <f t="shared" si="5"/>
        <v>0</v>
      </c>
      <c r="J18" s="53">
        <f t="shared" si="5"/>
        <v>0</v>
      </c>
      <c r="K18" s="53">
        <f t="shared" si="5"/>
        <v>0</v>
      </c>
      <c r="L18" s="53">
        <f t="shared" si="5"/>
        <v>0</v>
      </c>
      <c r="M18" s="53">
        <f t="shared" si="5"/>
        <v>0</v>
      </c>
      <c r="N18" s="53">
        <f t="shared" si="5"/>
        <v>0</v>
      </c>
      <c r="O18" s="53">
        <f t="shared" si="5"/>
        <v>0</v>
      </c>
      <c r="P18" s="53">
        <f t="shared" si="5"/>
        <v>0</v>
      </c>
      <c r="Q18" s="53">
        <f t="shared" si="5"/>
        <v>0</v>
      </c>
      <c r="R18" s="53">
        <f t="shared" si="5"/>
        <v>0</v>
      </c>
      <c r="S18" s="54">
        <f t="shared" si="5"/>
        <v>0</v>
      </c>
    </row>
    <row r="19" spans="1:19" ht="18" customHeight="1" thickBot="1" x14ac:dyDescent="0.25">
      <c r="A19" s="388" t="s">
        <v>157</v>
      </c>
      <c r="B19" s="389"/>
      <c r="C19" s="389"/>
      <c r="D19" s="389"/>
      <c r="E19" s="389"/>
      <c r="F19" s="389"/>
      <c r="G19" s="389"/>
      <c r="H19" s="389"/>
      <c r="I19" s="389"/>
      <c r="J19" s="389"/>
      <c r="K19" s="389"/>
      <c r="L19" s="389"/>
      <c r="M19" s="389"/>
      <c r="N19" s="389"/>
      <c r="O19" s="389"/>
      <c r="P19" s="389"/>
      <c r="Q19" s="389"/>
      <c r="R19" s="389"/>
      <c r="S19" s="390"/>
    </row>
    <row r="20" spans="1:19" ht="13.5" thickBot="1" x14ac:dyDescent="0.25">
      <c r="A20" s="262" t="s">
        <v>28</v>
      </c>
      <c r="B20" s="129" t="s">
        <v>29</v>
      </c>
      <c r="C20" s="39">
        <v>0</v>
      </c>
      <c r="D20" s="19"/>
      <c r="E20" s="46"/>
      <c r="F20" s="19"/>
      <c r="G20" s="20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2"/>
    </row>
    <row r="21" spans="1:19" ht="18" customHeight="1" x14ac:dyDescent="0.2">
      <c r="A21" s="328" t="s">
        <v>41</v>
      </c>
      <c r="B21" s="132" t="s">
        <v>21</v>
      </c>
      <c r="C21" s="104"/>
      <c r="D21" s="99"/>
      <c r="E21" s="100"/>
      <c r="F21" s="101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3"/>
    </row>
    <row r="22" spans="1:19" ht="18" customHeight="1" thickBot="1" x14ac:dyDescent="0.25">
      <c r="A22" s="383"/>
      <c r="B22" s="133" t="s">
        <v>17</v>
      </c>
      <c r="C22" s="52">
        <v>100</v>
      </c>
      <c r="D22" s="53">
        <f t="shared" ref="D22:S22" si="6">IF($C21=0,0%,(D21/$C21*100))</f>
        <v>0</v>
      </c>
      <c r="E22" s="54">
        <f t="shared" si="6"/>
        <v>0</v>
      </c>
      <c r="F22" s="52">
        <f t="shared" si="6"/>
        <v>0</v>
      </c>
      <c r="G22" s="53">
        <f t="shared" si="6"/>
        <v>0</v>
      </c>
      <c r="H22" s="53">
        <f t="shared" si="6"/>
        <v>0</v>
      </c>
      <c r="I22" s="53">
        <f t="shared" si="6"/>
        <v>0</v>
      </c>
      <c r="J22" s="53">
        <f t="shared" si="6"/>
        <v>0</v>
      </c>
      <c r="K22" s="53">
        <f t="shared" si="6"/>
        <v>0</v>
      </c>
      <c r="L22" s="53">
        <f t="shared" si="6"/>
        <v>0</v>
      </c>
      <c r="M22" s="53">
        <f t="shared" si="6"/>
        <v>0</v>
      </c>
      <c r="N22" s="53">
        <f t="shared" si="6"/>
        <v>0</v>
      </c>
      <c r="O22" s="53">
        <f t="shared" si="6"/>
        <v>0</v>
      </c>
      <c r="P22" s="53">
        <f t="shared" si="6"/>
        <v>0</v>
      </c>
      <c r="Q22" s="53">
        <f t="shared" si="6"/>
        <v>0</v>
      </c>
      <c r="R22" s="53">
        <f t="shared" si="6"/>
        <v>0</v>
      </c>
      <c r="S22" s="54">
        <f t="shared" si="6"/>
        <v>0</v>
      </c>
    </row>
    <row r="23" spans="1:19" ht="18" customHeight="1" x14ac:dyDescent="0.2">
      <c r="A23" s="328" t="s">
        <v>156</v>
      </c>
      <c r="B23" s="132" t="s">
        <v>21</v>
      </c>
      <c r="C23" s="104"/>
      <c r="D23" s="99"/>
      <c r="E23" s="100"/>
      <c r="F23" s="101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3"/>
    </row>
    <row r="24" spans="1:19" ht="18" customHeight="1" thickBot="1" x14ac:dyDescent="0.25">
      <c r="A24" s="383"/>
      <c r="B24" s="133" t="s">
        <v>17</v>
      </c>
      <c r="C24" s="52">
        <v>100</v>
      </c>
      <c r="D24" s="53">
        <f t="shared" ref="D24:S24" si="7">IF($C23=0,0%,(D23/$C23*100))</f>
        <v>0</v>
      </c>
      <c r="E24" s="54">
        <f t="shared" si="7"/>
        <v>0</v>
      </c>
      <c r="F24" s="52">
        <f t="shared" si="7"/>
        <v>0</v>
      </c>
      <c r="G24" s="53">
        <f t="shared" si="7"/>
        <v>0</v>
      </c>
      <c r="H24" s="53">
        <f t="shared" si="7"/>
        <v>0</v>
      </c>
      <c r="I24" s="53">
        <f t="shared" si="7"/>
        <v>0</v>
      </c>
      <c r="J24" s="53">
        <f t="shared" si="7"/>
        <v>0</v>
      </c>
      <c r="K24" s="53">
        <f t="shared" si="7"/>
        <v>0</v>
      </c>
      <c r="L24" s="53">
        <f t="shared" si="7"/>
        <v>0</v>
      </c>
      <c r="M24" s="53">
        <f t="shared" si="7"/>
        <v>0</v>
      </c>
      <c r="N24" s="53">
        <f t="shared" si="7"/>
        <v>0</v>
      </c>
      <c r="O24" s="53">
        <f t="shared" si="7"/>
        <v>0</v>
      </c>
      <c r="P24" s="53">
        <f t="shared" si="7"/>
        <v>0</v>
      </c>
      <c r="Q24" s="53">
        <f t="shared" si="7"/>
        <v>0</v>
      </c>
      <c r="R24" s="53">
        <f t="shared" si="7"/>
        <v>0</v>
      </c>
      <c r="S24" s="54">
        <f t="shared" si="7"/>
        <v>0</v>
      </c>
    </row>
    <row r="25" spans="1:19" ht="18" customHeight="1" x14ac:dyDescent="0.2">
      <c r="A25" s="384" t="s">
        <v>30</v>
      </c>
      <c r="B25" s="132" t="s">
        <v>21</v>
      </c>
      <c r="C25" s="104"/>
      <c r="D25" s="99"/>
      <c r="E25" s="100"/>
      <c r="F25" s="101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3"/>
    </row>
    <row r="26" spans="1:19" ht="18" customHeight="1" thickBot="1" x14ac:dyDescent="0.25">
      <c r="A26" s="385"/>
      <c r="B26" s="133" t="s">
        <v>17</v>
      </c>
      <c r="C26" s="52">
        <v>100</v>
      </c>
      <c r="D26" s="53">
        <f t="shared" ref="D26:S26" si="8">IF($C25=0,0%,(D25/$C25*100))</f>
        <v>0</v>
      </c>
      <c r="E26" s="54">
        <f t="shared" si="8"/>
        <v>0</v>
      </c>
      <c r="F26" s="52">
        <f t="shared" si="8"/>
        <v>0</v>
      </c>
      <c r="G26" s="53">
        <f t="shared" si="8"/>
        <v>0</v>
      </c>
      <c r="H26" s="53">
        <f t="shared" si="8"/>
        <v>0</v>
      </c>
      <c r="I26" s="53">
        <f t="shared" si="8"/>
        <v>0</v>
      </c>
      <c r="J26" s="53">
        <f t="shared" si="8"/>
        <v>0</v>
      </c>
      <c r="K26" s="53">
        <f t="shared" si="8"/>
        <v>0</v>
      </c>
      <c r="L26" s="53">
        <f t="shared" si="8"/>
        <v>0</v>
      </c>
      <c r="M26" s="53">
        <f t="shared" si="8"/>
        <v>0</v>
      </c>
      <c r="N26" s="53">
        <f t="shared" si="8"/>
        <v>0</v>
      </c>
      <c r="O26" s="53">
        <f t="shared" si="8"/>
        <v>0</v>
      </c>
      <c r="P26" s="53">
        <f t="shared" si="8"/>
        <v>0</v>
      </c>
      <c r="Q26" s="53">
        <f t="shared" si="8"/>
        <v>0</v>
      </c>
      <c r="R26" s="53">
        <f t="shared" si="8"/>
        <v>0</v>
      </c>
      <c r="S26" s="54">
        <f t="shared" si="8"/>
        <v>0</v>
      </c>
    </row>
    <row r="27" spans="1:19" ht="18" customHeight="1" x14ac:dyDescent="0.2">
      <c r="A27" s="386" t="s">
        <v>158</v>
      </c>
      <c r="B27" s="134" t="s">
        <v>29</v>
      </c>
      <c r="C27" s="104"/>
      <c r="D27" s="99"/>
      <c r="E27" s="100"/>
      <c r="F27" s="101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3"/>
    </row>
    <row r="28" spans="1:19" ht="18" customHeight="1" thickBot="1" x14ac:dyDescent="0.25">
      <c r="A28" s="387"/>
      <c r="B28" s="135" t="s">
        <v>17</v>
      </c>
      <c r="C28" s="60">
        <v>100</v>
      </c>
      <c r="D28" s="61">
        <f t="shared" ref="D28:S28" si="9">IF($C27=0,0%,(D27/$C27*100))</f>
        <v>0</v>
      </c>
      <c r="E28" s="62">
        <f t="shared" si="9"/>
        <v>0</v>
      </c>
      <c r="F28" s="60">
        <f t="shared" si="9"/>
        <v>0</v>
      </c>
      <c r="G28" s="61">
        <f t="shared" si="9"/>
        <v>0</v>
      </c>
      <c r="H28" s="61">
        <f t="shared" si="9"/>
        <v>0</v>
      </c>
      <c r="I28" s="61">
        <f t="shared" si="9"/>
        <v>0</v>
      </c>
      <c r="J28" s="61">
        <f t="shared" si="9"/>
        <v>0</v>
      </c>
      <c r="K28" s="61">
        <f t="shared" si="9"/>
        <v>0</v>
      </c>
      <c r="L28" s="61">
        <f t="shared" si="9"/>
        <v>0</v>
      </c>
      <c r="M28" s="61">
        <f t="shared" si="9"/>
        <v>0</v>
      </c>
      <c r="N28" s="61">
        <f t="shared" si="9"/>
        <v>0</v>
      </c>
      <c r="O28" s="61">
        <f t="shared" si="9"/>
        <v>0</v>
      </c>
      <c r="P28" s="61">
        <f t="shared" si="9"/>
        <v>0</v>
      </c>
      <c r="Q28" s="61">
        <f t="shared" si="9"/>
        <v>0</v>
      </c>
      <c r="R28" s="61">
        <f t="shared" si="9"/>
        <v>0</v>
      </c>
      <c r="S28" s="62">
        <f t="shared" si="9"/>
        <v>0</v>
      </c>
    </row>
  </sheetData>
  <mergeCells count="14">
    <mergeCell ref="A21:A22"/>
    <mergeCell ref="A23:A24"/>
    <mergeCell ref="A25:A26"/>
    <mergeCell ref="A27:A28"/>
    <mergeCell ref="A11:A12"/>
    <mergeCell ref="A13:A14"/>
    <mergeCell ref="A15:A16"/>
    <mergeCell ref="A17:A18"/>
    <mergeCell ref="A19:S19"/>
    <mergeCell ref="A1:S2"/>
    <mergeCell ref="A3:B3"/>
    <mergeCell ref="A4:A5"/>
    <mergeCell ref="A7:A8"/>
    <mergeCell ref="A9:S9"/>
  </mergeCells>
  <printOptions horizontalCentered="1" verticalCentered="1"/>
  <pageMargins left="0.25" right="0.25" top="0.25" bottom="0.25" header="0" footer="0.5"/>
  <pageSetup scale="70" orientation="landscape" r:id="rId1"/>
  <headerFooter alignWithMargins="0"/>
  <rowBreaks count="1" manualBreakCount="1">
    <brk id="8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S26"/>
  <sheetViews>
    <sheetView zoomScaleNormal="100" zoomScaleSheetLayoutView="100" workbookViewId="0">
      <selection sqref="A1:S2"/>
    </sheetView>
  </sheetViews>
  <sheetFormatPr defaultColWidth="8.85546875" defaultRowHeight="12.75" x14ac:dyDescent="0.2"/>
  <cols>
    <col min="1" max="1" width="45.7109375" style="3" customWidth="1"/>
    <col min="2" max="2" width="4" style="136" customWidth="1"/>
    <col min="3" max="3" width="8.28515625" style="3" customWidth="1"/>
    <col min="4" max="4" width="7.140625" style="3" customWidth="1"/>
    <col min="5" max="5" width="7.28515625" style="3" customWidth="1"/>
    <col min="6" max="6" width="8" style="3" customWidth="1"/>
    <col min="7" max="7" width="7.5703125" style="3" customWidth="1"/>
    <col min="8" max="8" width="7.28515625" style="3" customWidth="1"/>
    <col min="9" max="9" width="7.42578125" style="3" customWidth="1"/>
    <col min="10" max="10" width="8" style="3" customWidth="1"/>
    <col min="11" max="11" width="8.5703125" style="3" customWidth="1"/>
    <col min="12" max="12" width="7" style="3" customWidth="1"/>
    <col min="13" max="13" width="7.28515625" style="3" customWidth="1"/>
    <col min="14" max="14" width="7.85546875" style="3" customWidth="1"/>
    <col min="15" max="15" width="8.42578125" style="3" customWidth="1"/>
    <col min="16" max="16" width="8" style="3" customWidth="1"/>
    <col min="17" max="17" width="7.85546875" style="3" customWidth="1"/>
    <col min="18" max="18" width="6.7109375" style="3" customWidth="1"/>
    <col min="19" max="19" width="7.28515625" style="3" customWidth="1"/>
  </cols>
  <sheetData>
    <row r="1" spans="1:19" ht="18" customHeight="1" thickTop="1" x14ac:dyDescent="0.2">
      <c r="A1" s="310" t="s">
        <v>220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2"/>
    </row>
    <row r="2" spans="1:19" ht="18" customHeight="1" thickBot="1" x14ac:dyDescent="0.25">
      <c r="A2" s="375"/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  <c r="O2" s="376"/>
      <c r="P2" s="376"/>
      <c r="Q2" s="376"/>
      <c r="R2" s="376"/>
      <c r="S2" s="377"/>
    </row>
    <row r="3" spans="1:19" s="3" customFormat="1" ht="69" customHeight="1" thickTop="1" thickBot="1" x14ac:dyDescent="0.25">
      <c r="A3" s="316" t="s">
        <v>65</v>
      </c>
      <c r="B3" s="317"/>
      <c r="C3" s="38" t="s">
        <v>115</v>
      </c>
      <c r="D3" s="29" t="s">
        <v>1</v>
      </c>
      <c r="E3" s="45" t="s">
        <v>2</v>
      </c>
      <c r="F3" s="30" t="s">
        <v>3</v>
      </c>
      <c r="G3" s="30" t="s">
        <v>4</v>
      </c>
      <c r="H3" s="29" t="s">
        <v>5</v>
      </c>
      <c r="I3" s="30" t="s">
        <v>6</v>
      </c>
      <c r="J3" s="29" t="s">
        <v>7</v>
      </c>
      <c r="K3" s="30" t="s">
        <v>8</v>
      </c>
      <c r="L3" s="29" t="s">
        <v>9</v>
      </c>
      <c r="M3" s="30" t="s">
        <v>10</v>
      </c>
      <c r="N3" s="29" t="s">
        <v>11</v>
      </c>
      <c r="O3" s="29" t="s">
        <v>12</v>
      </c>
      <c r="P3" s="29" t="s">
        <v>13</v>
      </c>
      <c r="Q3" s="29" t="s">
        <v>14</v>
      </c>
      <c r="R3" s="29" t="s">
        <v>15</v>
      </c>
      <c r="S3" s="31" t="s">
        <v>16</v>
      </c>
    </row>
    <row r="4" spans="1:19" ht="18" customHeight="1" thickTop="1" x14ac:dyDescent="0.2">
      <c r="A4" s="378" t="s">
        <v>207</v>
      </c>
      <c r="B4" s="130" t="s">
        <v>21</v>
      </c>
      <c r="C4" s="104"/>
      <c r="D4" s="99"/>
      <c r="E4" s="100"/>
      <c r="F4" s="101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3"/>
    </row>
    <row r="5" spans="1:19" ht="18" customHeight="1" thickBot="1" x14ac:dyDescent="0.25">
      <c r="A5" s="379"/>
      <c r="B5" s="131" t="s">
        <v>17</v>
      </c>
      <c r="C5" s="78">
        <v>100</v>
      </c>
      <c r="D5" s="79">
        <f t="shared" ref="D5:S5" si="0">IF($C4=0,0%,(D4/$C4*100))</f>
        <v>0</v>
      </c>
      <c r="E5" s="80">
        <f t="shared" si="0"/>
        <v>0</v>
      </c>
      <c r="F5" s="78">
        <f t="shared" si="0"/>
        <v>0</v>
      </c>
      <c r="G5" s="79">
        <f t="shared" si="0"/>
        <v>0</v>
      </c>
      <c r="H5" s="79">
        <f t="shared" si="0"/>
        <v>0</v>
      </c>
      <c r="I5" s="79">
        <f t="shared" si="0"/>
        <v>0</v>
      </c>
      <c r="J5" s="79">
        <f t="shared" si="0"/>
        <v>0</v>
      </c>
      <c r="K5" s="79">
        <f t="shared" si="0"/>
        <v>0</v>
      </c>
      <c r="L5" s="79">
        <f t="shared" si="0"/>
        <v>0</v>
      </c>
      <c r="M5" s="79">
        <f t="shared" si="0"/>
        <v>0</v>
      </c>
      <c r="N5" s="79">
        <f t="shared" si="0"/>
        <v>0</v>
      </c>
      <c r="O5" s="79">
        <f t="shared" si="0"/>
        <v>0</v>
      </c>
      <c r="P5" s="79">
        <f t="shared" si="0"/>
        <v>0</v>
      </c>
      <c r="Q5" s="79">
        <f t="shared" si="0"/>
        <v>0</v>
      </c>
      <c r="R5" s="79">
        <f t="shared" si="0"/>
        <v>0</v>
      </c>
      <c r="S5" s="80">
        <f t="shared" si="0"/>
        <v>0</v>
      </c>
    </row>
    <row r="6" spans="1:19" ht="33.6" customHeight="1" thickBot="1" x14ac:dyDescent="0.25">
      <c r="A6" s="93" t="s">
        <v>66</v>
      </c>
      <c r="B6" s="128" t="s">
        <v>17</v>
      </c>
      <c r="C6" s="204">
        <v>100</v>
      </c>
      <c r="D6" s="205">
        <v>74.72488602</v>
      </c>
      <c r="E6" s="206">
        <v>25.27511398</v>
      </c>
      <c r="F6" s="207">
        <v>10.265681499999999</v>
      </c>
      <c r="G6" s="205">
        <v>4.0991982389999997</v>
      </c>
      <c r="H6" s="205">
        <v>53.863386259999999</v>
      </c>
      <c r="I6" s="205">
        <v>16.227794370000002</v>
      </c>
      <c r="J6" s="205">
        <v>7.1293821729999998</v>
      </c>
      <c r="K6" s="205">
        <v>3.7140386730000001</v>
      </c>
      <c r="L6" s="205">
        <v>1.410941676</v>
      </c>
      <c r="M6" s="205">
        <v>0.5423675523</v>
      </c>
      <c r="N6" s="205">
        <v>7.4673793429999996E-2</v>
      </c>
      <c r="O6" s="205">
        <v>1.572079862E-2</v>
      </c>
      <c r="P6" s="205">
        <v>0.35371796890000001</v>
      </c>
      <c r="Q6" s="205">
        <v>0.12183618929999999</v>
      </c>
      <c r="R6" s="205">
        <v>1.627102657</v>
      </c>
      <c r="S6" s="206">
        <v>0.55022795160000004</v>
      </c>
    </row>
    <row r="7" spans="1:19" ht="18" customHeight="1" thickBot="1" x14ac:dyDescent="0.25">
      <c r="A7" s="380" t="s">
        <v>159</v>
      </c>
      <c r="B7" s="381"/>
      <c r="C7" s="381"/>
      <c r="D7" s="381"/>
      <c r="E7" s="381"/>
      <c r="F7" s="381"/>
      <c r="G7" s="381"/>
      <c r="H7" s="381"/>
      <c r="I7" s="381"/>
      <c r="J7" s="381"/>
      <c r="K7" s="381"/>
      <c r="L7" s="381"/>
      <c r="M7" s="381"/>
      <c r="N7" s="381"/>
      <c r="O7" s="381"/>
      <c r="P7" s="381"/>
      <c r="Q7" s="381"/>
      <c r="R7" s="381"/>
      <c r="S7" s="382"/>
    </row>
    <row r="8" spans="1:19" ht="18" customHeight="1" thickBot="1" x14ac:dyDescent="0.25">
      <c r="A8" s="263" t="s">
        <v>28</v>
      </c>
      <c r="B8" s="129" t="s">
        <v>29</v>
      </c>
      <c r="C8" s="92">
        <v>0</v>
      </c>
      <c r="D8" s="19"/>
      <c r="E8" s="46"/>
      <c r="F8" s="19"/>
      <c r="G8" s="20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2"/>
    </row>
    <row r="9" spans="1:19" ht="18" customHeight="1" x14ac:dyDescent="0.2">
      <c r="A9" s="328" t="s">
        <v>41</v>
      </c>
      <c r="B9" s="132" t="s">
        <v>21</v>
      </c>
      <c r="C9" s="104"/>
      <c r="D9" s="99"/>
      <c r="E9" s="100"/>
      <c r="F9" s="101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3"/>
    </row>
    <row r="10" spans="1:19" ht="18" customHeight="1" thickBot="1" x14ac:dyDescent="0.25">
      <c r="A10" s="383"/>
      <c r="B10" s="133" t="s">
        <v>17</v>
      </c>
      <c r="C10" s="52">
        <v>100</v>
      </c>
      <c r="D10" s="53">
        <f t="shared" ref="D10:S10" si="1">IF($C9=0,0%,(D9/$C9*100))</f>
        <v>0</v>
      </c>
      <c r="E10" s="54">
        <f t="shared" si="1"/>
        <v>0</v>
      </c>
      <c r="F10" s="52">
        <f t="shared" si="1"/>
        <v>0</v>
      </c>
      <c r="G10" s="53">
        <f t="shared" si="1"/>
        <v>0</v>
      </c>
      <c r="H10" s="53">
        <f t="shared" si="1"/>
        <v>0</v>
      </c>
      <c r="I10" s="53">
        <f t="shared" si="1"/>
        <v>0</v>
      </c>
      <c r="J10" s="53">
        <f t="shared" si="1"/>
        <v>0</v>
      </c>
      <c r="K10" s="53">
        <f t="shared" si="1"/>
        <v>0</v>
      </c>
      <c r="L10" s="53">
        <f t="shared" si="1"/>
        <v>0</v>
      </c>
      <c r="M10" s="53">
        <f t="shared" si="1"/>
        <v>0</v>
      </c>
      <c r="N10" s="53">
        <f t="shared" si="1"/>
        <v>0</v>
      </c>
      <c r="O10" s="53">
        <f t="shared" si="1"/>
        <v>0</v>
      </c>
      <c r="P10" s="53">
        <f t="shared" si="1"/>
        <v>0</v>
      </c>
      <c r="Q10" s="53">
        <f t="shared" si="1"/>
        <v>0</v>
      </c>
      <c r="R10" s="53">
        <f t="shared" si="1"/>
        <v>0</v>
      </c>
      <c r="S10" s="54">
        <f t="shared" si="1"/>
        <v>0</v>
      </c>
    </row>
    <row r="11" spans="1:19" ht="18" customHeight="1" x14ac:dyDescent="0.2">
      <c r="A11" s="328" t="s">
        <v>156</v>
      </c>
      <c r="B11" s="132" t="s">
        <v>21</v>
      </c>
      <c r="C11" s="104"/>
      <c r="D11" s="99"/>
      <c r="E11" s="100"/>
      <c r="F11" s="101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3"/>
    </row>
    <row r="12" spans="1:19" ht="18" customHeight="1" thickBot="1" x14ac:dyDescent="0.25">
      <c r="A12" s="383"/>
      <c r="B12" s="133" t="s">
        <v>17</v>
      </c>
      <c r="C12" s="52">
        <v>100</v>
      </c>
      <c r="D12" s="53">
        <f t="shared" ref="D12:S12" si="2">IF($C11=0,0%,(D11/$C11*100))</f>
        <v>0</v>
      </c>
      <c r="E12" s="54">
        <f t="shared" si="2"/>
        <v>0</v>
      </c>
      <c r="F12" s="52">
        <f t="shared" si="2"/>
        <v>0</v>
      </c>
      <c r="G12" s="53">
        <f t="shared" si="2"/>
        <v>0</v>
      </c>
      <c r="H12" s="53">
        <f t="shared" si="2"/>
        <v>0</v>
      </c>
      <c r="I12" s="53">
        <f t="shared" si="2"/>
        <v>0</v>
      </c>
      <c r="J12" s="53">
        <f t="shared" si="2"/>
        <v>0</v>
      </c>
      <c r="K12" s="53">
        <f t="shared" si="2"/>
        <v>0</v>
      </c>
      <c r="L12" s="53">
        <f t="shared" si="2"/>
        <v>0</v>
      </c>
      <c r="M12" s="53">
        <f t="shared" si="2"/>
        <v>0</v>
      </c>
      <c r="N12" s="53">
        <f t="shared" si="2"/>
        <v>0</v>
      </c>
      <c r="O12" s="53">
        <f t="shared" si="2"/>
        <v>0</v>
      </c>
      <c r="P12" s="53">
        <f t="shared" si="2"/>
        <v>0</v>
      </c>
      <c r="Q12" s="53">
        <f t="shared" si="2"/>
        <v>0</v>
      </c>
      <c r="R12" s="53">
        <f t="shared" si="2"/>
        <v>0</v>
      </c>
      <c r="S12" s="54">
        <f t="shared" si="2"/>
        <v>0</v>
      </c>
    </row>
    <row r="13" spans="1:19" ht="18" customHeight="1" x14ac:dyDescent="0.2">
      <c r="A13" s="384" t="s">
        <v>30</v>
      </c>
      <c r="B13" s="132" t="s">
        <v>21</v>
      </c>
      <c r="C13" s="104"/>
      <c r="D13" s="99"/>
      <c r="E13" s="100"/>
      <c r="F13" s="101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3"/>
    </row>
    <row r="14" spans="1:19" ht="18" customHeight="1" thickBot="1" x14ac:dyDescent="0.25">
      <c r="A14" s="385"/>
      <c r="B14" s="133" t="s">
        <v>17</v>
      </c>
      <c r="C14" s="52">
        <v>100</v>
      </c>
      <c r="D14" s="53">
        <f t="shared" ref="D14:S14" si="3">IF($C13=0,0%,(D13/$C13*100))</f>
        <v>0</v>
      </c>
      <c r="E14" s="54">
        <f t="shared" si="3"/>
        <v>0</v>
      </c>
      <c r="F14" s="52">
        <f t="shared" si="3"/>
        <v>0</v>
      </c>
      <c r="G14" s="53">
        <f t="shared" si="3"/>
        <v>0</v>
      </c>
      <c r="H14" s="53">
        <f t="shared" si="3"/>
        <v>0</v>
      </c>
      <c r="I14" s="53">
        <f t="shared" si="3"/>
        <v>0</v>
      </c>
      <c r="J14" s="53">
        <f t="shared" si="3"/>
        <v>0</v>
      </c>
      <c r="K14" s="53">
        <f t="shared" si="3"/>
        <v>0</v>
      </c>
      <c r="L14" s="53">
        <f t="shared" si="3"/>
        <v>0</v>
      </c>
      <c r="M14" s="53">
        <f t="shared" si="3"/>
        <v>0</v>
      </c>
      <c r="N14" s="53">
        <f t="shared" si="3"/>
        <v>0</v>
      </c>
      <c r="O14" s="53">
        <f t="shared" si="3"/>
        <v>0</v>
      </c>
      <c r="P14" s="53">
        <f t="shared" si="3"/>
        <v>0</v>
      </c>
      <c r="Q14" s="53">
        <f t="shared" si="3"/>
        <v>0</v>
      </c>
      <c r="R14" s="53">
        <f t="shared" si="3"/>
        <v>0</v>
      </c>
      <c r="S14" s="54">
        <f t="shared" si="3"/>
        <v>0</v>
      </c>
    </row>
    <row r="15" spans="1:19" ht="18" customHeight="1" x14ac:dyDescent="0.2">
      <c r="A15" s="386" t="s">
        <v>158</v>
      </c>
      <c r="B15" s="132" t="s">
        <v>21</v>
      </c>
      <c r="C15" s="104"/>
      <c r="D15" s="99"/>
      <c r="E15" s="100"/>
      <c r="F15" s="101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3"/>
    </row>
    <row r="16" spans="1:19" ht="18" customHeight="1" thickBot="1" x14ac:dyDescent="0.25">
      <c r="A16" s="387"/>
      <c r="B16" s="133" t="s">
        <v>17</v>
      </c>
      <c r="C16" s="52">
        <v>100</v>
      </c>
      <c r="D16" s="53">
        <f t="shared" ref="D16:S16" si="4">IF($C15=0,0%,(D15/$C15*100))</f>
        <v>0</v>
      </c>
      <c r="E16" s="54">
        <f t="shared" si="4"/>
        <v>0</v>
      </c>
      <c r="F16" s="52">
        <f t="shared" si="4"/>
        <v>0</v>
      </c>
      <c r="G16" s="53">
        <f t="shared" si="4"/>
        <v>0</v>
      </c>
      <c r="H16" s="53">
        <f t="shared" si="4"/>
        <v>0</v>
      </c>
      <c r="I16" s="53">
        <f t="shared" si="4"/>
        <v>0</v>
      </c>
      <c r="J16" s="53">
        <f t="shared" si="4"/>
        <v>0</v>
      </c>
      <c r="K16" s="53">
        <f t="shared" si="4"/>
        <v>0</v>
      </c>
      <c r="L16" s="53">
        <f t="shared" si="4"/>
        <v>0</v>
      </c>
      <c r="M16" s="53">
        <f t="shared" si="4"/>
        <v>0</v>
      </c>
      <c r="N16" s="53">
        <f t="shared" si="4"/>
        <v>0</v>
      </c>
      <c r="O16" s="53">
        <f t="shared" si="4"/>
        <v>0</v>
      </c>
      <c r="P16" s="53">
        <f t="shared" si="4"/>
        <v>0</v>
      </c>
      <c r="Q16" s="53">
        <f t="shared" si="4"/>
        <v>0</v>
      </c>
      <c r="R16" s="53">
        <f t="shared" si="4"/>
        <v>0</v>
      </c>
      <c r="S16" s="54">
        <f t="shared" si="4"/>
        <v>0</v>
      </c>
    </row>
    <row r="17" spans="1:19" ht="18" customHeight="1" thickBot="1" x14ac:dyDescent="0.25">
      <c r="A17" s="388" t="s">
        <v>157</v>
      </c>
      <c r="B17" s="389"/>
      <c r="C17" s="389"/>
      <c r="D17" s="389"/>
      <c r="E17" s="389"/>
      <c r="F17" s="389"/>
      <c r="G17" s="389"/>
      <c r="H17" s="389"/>
      <c r="I17" s="389"/>
      <c r="J17" s="389"/>
      <c r="K17" s="389"/>
      <c r="L17" s="389"/>
      <c r="M17" s="389"/>
      <c r="N17" s="389"/>
      <c r="O17" s="389"/>
      <c r="P17" s="389"/>
      <c r="Q17" s="389"/>
      <c r="R17" s="389"/>
      <c r="S17" s="390"/>
    </row>
    <row r="18" spans="1:19" ht="13.5" thickBot="1" x14ac:dyDescent="0.25">
      <c r="A18" s="262" t="s">
        <v>28</v>
      </c>
      <c r="B18" s="129" t="s">
        <v>29</v>
      </c>
      <c r="C18" s="39">
        <v>0</v>
      </c>
      <c r="D18" s="19"/>
      <c r="E18" s="46"/>
      <c r="F18" s="19"/>
      <c r="G18" s="20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2"/>
    </row>
    <row r="19" spans="1:19" ht="18" customHeight="1" x14ac:dyDescent="0.2">
      <c r="A19" s="328" t="s">
        <v>41</v>
      </c>
      <c r="B19" s="132" t="s">
        <v>21</v>
      </c>
      <c r="C19" s="104"/>
      <c r="D19" s="99"/>
      <c r="E19" s="100"/>
      <c r="F19" s="101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3"/>
    </row>
    <row r="20" spans="1:19" ht="18" customHeight="1" thickBot="1" x14ac:dyDescent="0.25">
      <c r="A20" s="383"/>
      <c r="B20" s="133" t="s">
        <v>17</v>
      </c>
      <c r="C20" s="52">
        <v>100</v>
      </c>
      <c r="D20" s="53">
        <f t="shared" ref="D20:S20" si="5">IF($C19=0,0%,(D19/$C19*100))</f>
        <v>0</v>
      </c>
      <c r="E20" s="54">
        <f t="shared" si="5"/>
        <v>0</v>
      </c>
      <c r="F20" s="52">
        <f t="shared" si="5"/>
        <v>0</v>
      </c>
      <c r="G20" s="53">
        <f t="shared" si="5"/>
        <v>0</v>
      </c>
      <c r="H20" s="53">
        <f t="shared" si="5"/>
        <v>0</v>
      </c>
      <c r="I20" s="53">
        <f t="shared" si="5"/>
        <v>0</v>
      </c>
      <c r="J20" s="53">
        <f t="shared" si="5"/>
        <v>0</v>
      </c>
      <c r="K20" s="53">
        <f t="shared" si="5"/>
        <v>0</v>
      </c>
      <c r="L20" s="53">
        <f t="shared" si="5"/>
        <v>0</v>
      </c>
      <c r="M20" s="53">
        <f t="shared" si="5"/>
        <v>0</v>
      </c>
      <c r="N20" s="53">
        <f t="shared" si="5"/>
        <v>0</v>
      </c>
      <c r="O20" s="53">
        <f t="shared" si="5"/>
        <v>0</v>
      </c>
      <c r="P20" s="53">
        <f t="shared" si="5"/>
        <v>0</v>
      </c>
      <c r="Q20" s="53">
        <f t="shared" si="5"/>
        <v>0</v>
      </c>
      <c r="R20" s="53">
        <f t="shared" si="5"/>
        <v>0</v>
      </c>
      <c r="S20" s="54">
        <f t="shared" si="5"/>
        <v>0</v>
      </c>
    </row>
    <row r="21" spans="1:19" ht="18" customHeight="1" x14ac:dyDescent="0.2">
      <c r="A21" s="328" t="s">
        <v>156</v>
      </c>
      <c r="B21" s="132" t="s">
        <v>21</v>
      </c>
      <c r="C21" s="104"/>
      <c r="D21" s="99"/>
      <c r="E21" s="100"/>
      <c r="F21" s="101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3"/>
    </row>
    <row r="22" spans="1:19" ht="18" customHeight="1" thickBot="1" x14ac:dyDescent="0.25">
      <c r="A22" s="383"/>
      <c r="B22" s="133" t="s">
        <v>17</v>
      </c>
      <c r="C22" s="52">
        <v>100</v>
      </c>
      <c r="D22" s="53">
        <f t="shared" ref="D22:S22" si="6">IF($C21=0,0%,(D21/$C21*100))</f>
        <v>0</v>
      </c>
      <c r="E22" s="54">
        <f t="shared" si="6"/>
        <v>0</v>
      </c>
      <c r="F22" s="52">
        <f t="shared" si="6"/>
        <v>0</v>
      </c>
      <c r="G22" s="53">
        <f t="shared" si="6"/>
        <v>0</v>
      </c>
      <c r="H22" s="53">
        <f t="shared" si="6"/>
        <v>0</v>
      </c>
      <c r="I22" s="53">
        <f t="shared" si="6"/>
        <v>0</v>
      </c>
      <c r="J22" s="53">
        <f t="shared" si="6"/>
        <v>0</v>
      </c>
      <c r="K22" s="53">
        <f t="shared" si="6"/>
        <v>0</v>
      </c>
      <c r="L22" s="53">
        <f t="shared" si="6"/>
        <v>0</v>
      </c>
      <c r="M22" s="53">
        <f t="shared" si="6"/>
        <v>0</v>
      </c>
      <c r="N22" s="53">
        <f t="shared" si="6"/>
        <v>0</v>
      </c>
      <c r="O22" s="53">
        <f t="shared" si="6"/>
        <v>0</v>
      </c>
      <c r="P22" s="53">
        <f t="shared" si="6"/>
        <v>0</v>
      </c>
      <c r="Q22" s="53">
        <f t="shared" si="6"/>
        <v>0</v>
      </c>
      <c r="R22" s="53">
        <f t="shared" si="6"/>
        <v>0</v>
      </c>
      <c r="S22" s="54">
        <f t="shared" si="6"/>
        <v>0</v>
      </c>
    </row>
    <row r="23" spans="1:19" ht="18" customHeight="1" x14ac:dyDescent="0.2">
      <c r="A23" s="384" t="s">
        <v>30</v>
      </c>
      <c r="B23" s="132" t="s">
        <v>21</v>
      </c>
      <c r="C23" s="104"/>
      <c r="D23" s="99"/>
      <c r="E23" s="100"/>
      <c r="F23" s="101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3"/>
    </row>
    <row r="24" spans="1:19" ht="18" customHeight="1" thickBot="1" x14ac:dyDescent="0.25">
      <c r="A24" s="385"/>
      <c r="B24" s="133" t="s">
        <v>17</v>
      </c>
      <c r="C24" s="52">
        <v>100</v>
      </c>
      <c r="D24" s="53">
        <f t="shared" ref="D24:S24" si="7">IF($C23=0,0%,(D23/$C23*100))</f>
        <v>0</v>
      </c>
      <c r="E24" s="54">
        <f t="shared" si="7"/>
        <v>0</v>
      </c>
      <c r="F24" s="52">
        <f t="shared" si="7"/>
        <v>0</v>
      </c>
      <c r="G24" s="53">
        <f t="shared" si="7"/>
        <v>0</v>
      </c>
      <c r="H24" s="53">
        <f t="shared" si="7"/>
        <v>0</v>
      </c>
      <c r="I24" s="53">
        <f t="shared" si="7"/>
        <v>0</v>
      </c>
      <c r="J24" s="53">
        <f t="shared" si="7"/>
        <v>0</v>
      </c>
      <c r="K24" s="53">
        <f t="shared" si="7"/>
        <v>0</v>
      </c>
      <c r="L24" s="53">
        <f t="shared" si="7"/>
        <v>0</v>
      </c>
      <c r="M24" s="53">
        <f t="shared" si="7"/>
        <v>0</v>
      </c>
      <c r="N24" s="53">
        <f t="shared" si="7"/>
        <v>0</v>
      </c>
      <c r="O24" s="53">
        <f t="shared" si="7"/>
        <v>0</v>
      </c>
      <c r="P24" s="53">
        <f t="shared" si="7"/>
        <v>0</v>
      </c>
      <c r="Q24" s="53">
        <f t="shared" si="7"/>
        <v>0</v>
      </c>
      <c r="R24" s="53">
        <f t="shared" si="7"/>
        <v>0</v>
      </c>
      <c r="S24" s="54">
        <f t="shared" si="7"/>
        <v>0</v>
      </c>
    </row>
    <row r="25" spans="1:19" ht="18" customHeight="1" x14ac:dyDescent="0.2">
      <c r="A25" s="386" t="s">
        <v>158</v>
      </c>
      <c r="B25" s="134" t="s">
        <v>29</v>
      </c>
      <c r="C25" s="104"/>
      <c r="D25" s="99"/>
      <c r="E25" s="100"/>
      <c r="F25" s="101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3"/>
    </row>
    <row r="26" spans="1:19" ht="18" customHeight="1" thickBot="1" x14ac:dyDescent="0.25">
      <c r="A26" s="387"/>
      <c r="B26" s="135" t="s">
        <v>17</v>
      </c>
      <c r="C26" s="60">
        <v>100</v>
      </c>
      <c r="D26" s="61">
        <f t="shared" ref="D26:S26" si="8">IF($C25=0,0%,(D25/$C25*100))</f>
        <v>0</v>
      </c>
      <c r="E26" s="62">
        <f t="shared" si="8"/>
        <v>0</v>
      </c>
      <c r="F26" s="60">
        <f t="shared" si="8"/>
        <v>0</v>
      </c>
      <c r="G26" s="61">
        <f t="shared" si="8"/>
        <v>0</v>
      </c>
      <c r="H26" s="61">
        <f t="shared" si="8"/>
        <v>0</v>
      </c>
      <c r="I26" s="61">
        <f t="shared" si="8"/>
        <v>0</v>
      </c>
      <c r="J26" s="61">
        <f t="shared" si="8"/>
        <v>0</v>
      </c>
      <c r="K26" s="61">
        <f t="shared" si="8"/>
        <v>0</v>
      </c>
      <c r="L26" s="61">
        <f t="shared" si="8"/>
        <v>0</v>
      </c>
      <c r="M26" s="61">
        <f t="shared" si="8"/>
        <v>0</v>
      </c>
      <c r="N26" s="61">
        <f t="shared" si="8"/>
        <v>0</v>
      </c>
      <c r="O26" s="61">
        <f t="shared" si="8"/>
        <v>0</v>
      </c>
      <c r="P26" s="61">
        <f t="shared" si="8"/>
        <v>0</v>
      </c>
      <c r="Q26" s="61">
        <f t="shared" si="8"/>
        <v>0</v>
      </c>
      <c r="R26" s="61">
        <f t="shared" si="8"/>
        <v>0</v>
      </c>
      <c r="S26" s="62">
        <f t="shared" si="8"/>
        <v>0</v>
      </c>
    </row>
  </sheetData>
  <mergeCells count="13">
    <mergeCell ref="A21:A22"/>
    <mergeCell ref="A23:A24"/>
    <mergeCell ref="A25:A26"/>
    <mergeCell ref="A11:A12"/>
    <mergeCell ref="A13:A14"/>
    <mergeCell ref="A15:A16"/>
    <mergeCell ref="A17:S17"/>
    <mergeCell ref="A19:A20"/>
    <mergeCell ref="A1:S2"/>
    <mergeCell ref="A3:B3"/>
    <mergeCell ref="A4:A5"/>
    <mergeCell ref="A7:S7"/>
    <mergeCell ref="A9:A10"/>
  </mergeCells>
  <printOptions horizontalCentered="1" verticalCentered="1"/>
  <pageMargins left="0.25" right="0.25" top="0.25" bottom="0.25" header="0" footer="0.5"/>
  <pageSetup scale="70" orientation="landscape" r:id="rId1"/>
  <headerFooter alignWithMargins="0"/>
  <rowBreaks count="1" manualBreakCount="1">
    <brk id="6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S41"/>
  <sheetViews>
    <sheetView topLeftCell="A28" zoomScaleNormal="100" zoomScaleSheetLayoutView="100" workbookViewId="0">
      <selection activeCell="M45" sqref="L45:M45"/>
    </sheetView>
  </sheetViews>
  <sheetFormatPr defaultColWidth="8.85546875" defaultRowHeight="12.75" x14ac:dyDescent="0.2"/>
  <cols>
    <col min="1" max="1" width="23.7109375" style="2" customWidth="1"/>
    <col min="2" max="2" width="4.42578125" style="143" customWidth="1"/>
    <col min="3" max="19" width="7.42578125" style="2" customWidth="1"/>
  </cols>
  <sheetData>
    <row r="1" spans="1:19" ht="18" customHeight="1" thickTop="1" x14ac:dyDescent="0.2">
      <c r="A1" s="310" t="s">
        <v>222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  <c r="Q1" s="391"/>
      <c r="R1" s="391"/>
      <c r="S1" s="392"/>
    </row>
    <row r="2" spans="1:19" ht="18" customHeight="1" thickBot="1" x14ac:dyDescent="0.25">
      <c r="A2" s="393"/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  <c r="O2" s="394"/>
      <c r="P2" s="394"/>
      <c r="Q2" s="394"/>
      <c r="R2" s="394"/>
      <c r="S2" s="395"/>
    </row>
    <row r="3" spans="1:19" s="3" customFormat="1" ht="69" customHeight="1" thickTop="1" thickBot="1" x14ac:dyDescent="0.25">
      <c r="A3" s="316" t="s">
        <v>71</v>
      </c>
      <c r="B3" s="317"/>
      <c r="C3" s="38" t="s">
        <v>115</v>
      </c>
      <c r="D3" s="29" t="s">
        <v>1</v>
      </c>
      <c r="E3" s="45" t="s">
        <v>2</v>
      </c>
      <c r="F3" s="30" t="s">
        <v>3</v>
      </c>
      <c r="G3" s="30" t="s">
        <v>4</v>
      </c>
      <c r="H3" s="29" t="s">
        <v>5</v>
      </c>
      <c r="I3" s="30" t="s">
        <v>6</v>
      </c>
      <c r="J3" s="29" t="s">
        <v>7</v>
      </c>
      <c r="K3" s="30" t="s">
        <v>8</v>
      </c>
      <c r="L3" s="29" t="s">
        <v>9</v>
      </c>
      <c r="M3" s="30" t="s">
        <v>10</v>
      </c>
      <c r="N3" s="29" t="s">
        <v>11</v>
      </c>
      <c r="O3" s="29" t="s">
        <v>12</v>
      </c>
      <c r="P3" s="29" t="s">
        <v>13</v>
      </c>
      <c r="Q3" s="29" t="s">
        <v>14</v>
      </c>
      <c r="R3" s="29" t="s">
        <v>15</v>
      </c>
      <c r="S3" s="31" t="s">
        <v>16</v>
      </c>
    </row>
    <row r="4" spans="1:19" s="9" customFormat="1" ht="18" customHeight="1" thickTop="1" x14ac:dyDescent="0.2">
      <c r="A4" s="396" t="s">
        <v>130</v>
      </c>
      <c r="B4" s="139" t="s">
        <v>29</v>
      </c>
      <c r="C4" s="243">
        <v>8080</v>
      </c>
      <c r="D4" s="244">
        <v>4620</v>
      </c>
      <c r="E4" s="240">
        <v>3460</v>
      </c>
      <c r="F4" s="244">
        <v>299</v>
      </c>
      <c r="G4" s="245">
        <v>257</v>
      </c>
      <c r="H4" s="239">
        <v>3763</v>
      </c>
      <c r="I4" s="239">
        <v>2653</v>
      </c>
      <c r="J4" s="239">
        <v>139</v>
      </c>
      <c r="K4" s="239">
        <v>198</v>
      </c>
      <c r="L4" s="239">
        <v>86</v>
      </c>
      <c r="M4" s="239">
        <v>107</v>
      </c>
      <c r="N4" s="239">
        <v>11</v>
      </c>
      <c r="O4" s="239">
        <v>20</v>
      </c>
      <c r="P4" s="239">
        <v>100</v>
      </c>
      <c r="Q4" s="239">
        <v>51</v>
      </c>
      <c r="R4" s="239">
        <v>222</v>
      </c>
      <c r="S4" s="240">
        <v>174</v>
      </c>
    </row>
    <row r="5" spans="1:19" s="9" customFormat="1" ht="18" customHeight="1" thickBot="1" x14ac:dyDescent="0.25">
      <c r="A5" s="397"/>
      <c r="B5" s="226" t="s">
        <v>17</v>
      </c>
      <c r="C5" s="279">
        <v>100</v>
      </c>
      <c r="D5" s="280">
        <f t="shared" ref="D5:S9" si="0">IF($C4=0,0%,(D4/$C4*100))</f>
        <v>57.178217821782177</v>
      </c>
      <c r="E5" s="242">
        <f t="shared" si="0"/>
        <v>42.821782178217823</v>
      </c>
      <c r="F5" s="280">
        <f t="shared" si="0"/>
        <v>3.7004950495049505</v>
      </c>
      <c r="G5" s="281">
        <f t="shared" si="0"/>
        <v>3.1806930693069306</v>
      </c>
      <c r="H5" s="241">
        <f t="shared" si="0"/>
        <v>46.571782178217823</v>
      </c>
      <c r="I5" s="241">
        <f t="shared" si="0"/>
        <v>32.834158415841586</v>
      </c>
      <c r="J5" s="241">
        <f t="shared" si="0"/>
        <v>1.7202970297029705</v>
      </c>
      <c r="K5" s="241">
        <f t="shared" si="0"/>
        <v>2.4504950495049505</v>
      </c>
      <c r="L5" s="241">
        <f t="shared" si="0"/>
        <v>1.0643564356435644</v>
      </c>
      <c r="M5" s="241">
        <f t="shared" si="0"/>
        <v>1.3242574257425743</v>
      </c>
      <c r="N5" s="241">
        <f t="shared" si="0"/>
        <v>0.13613861386138612</v>
      </c>
      <c r="O5" s="241">
        <f t="shared" si="0"/>
        <v>0.24752475247524752</v>
      </c>
      <c r="P5" s="241">
        <f t="shared" si="0"/>
        <v>1.2376237623762376</v>
      </c>
      <c r="Q5" s="241">
        <f t="shared" si="0"/>
        <v>0.63118811881188119</v>
      </c>
      <c r="R5" s="241">
        <f t="shared" si="0"/>
        <v>2.7475247524752477</v>
      </c>
      <c r="S5" s="242">
        <f t="shared" si="0"/>
        <v>2.1534653465346532</v>
      </c>
    </row>
    <row r="6" spans="1:19" s="9" customFormat="1" ht="18" customHeight="1" thickTop="1" x14ac:dyDescent="0.2">
      <c r="A6" s="396" t="s">
        <v>124</v>
      </c>
      <c r="B6" s="139" t="s">
        <v>29</v>
      </c>
      <c r="C6" s="243">
        <v>6734</v>
      </c>
      <c r="D6" s="244">
        <v>3709</v>
      </c>
      <c r="E6" s="240">
        <v>3025</v>
      </c>
      <c r="F6" s="244">
        <v>231</v>
      </c>
      <c r="G6" s="245">
        <v>203</v>
      </c>
      <c r="H6" s="239">
        <v>3069</v>
      </c>
      <c r="I6" s="239">
        <v>2380</v>
      </c>
      <c r="J6" s="239">
        <v>114</v>
      </c>
      <c r="K6" s="239">
        <v>156</v>
      </c>
      <c r="L6" s="239">
        <v>66</v>
      </c>
      <c r="M6" s="239">
        <v>96</v>
      </c>
      <c r="N6" s="239">
        <v>7</v>
      </c>
      <c r="O6" s="239">
        <v>17</v>
      </c>
      <c r="P6" s="239">
        <v>63</v>
      </c>
      <c r="Q6" s="239">
        <v>37</v>
      </c>
      <c r="R6" s="239">
        <v>159</v>
      </c>
      <c r="S6" s="246">
        <v>136</v>
      </c>
    </row>
    <row r="7" spans="1:19" s="9" customFormat="1" ht="18" customHeight="1" thickBot="1" x14ac:dyDescent="0.25">
      <c r="A7" s="398"/>
      <c r="B7" s="146" t="s">
        <v>17</v>
      </c>
      <c r="C7" s="247">
        <v>100</v>
      </c>
      <c r="D7" s="248">
        <f t="shared" si="0"/>
        <v>55.078705078705084</v>
      </c>
      <c r="E7" s="249">
        <f t="shared" si="0"/>
        <v>44.921294921294916</v>
      </c>
      <c r="F7" s="248">
        <f t="shared" si="0"/>
        <v>3.4303534303534304</v>
      </c>
      <c r="G7" s="250">
        <f t="shared" si="0"/>
        <v>3.0145530145530146</v>
      </c>
      <c r="H7" s="251">
        <f t="shared" si="0"/>
        <v>45.574695574695575</v>
      </c>
      <c r="I7" s="251">
        <f t="shared" si="0"/>
        <v>35.343035343035346</v>
      </c>
      <c r="J7" s="251">
        <f t="shared" si="0"/>
        <v>1.6929016929016927</v>
      </c>
      <c r="K7" s="251">
        <f t="shared" si="0"/>
        <v>2.3166023166023164</v>
      </c>
      <c r="L7" s="251">
        <f t="shared" si="0"/>
        <v>0.98010098010098012</v>
      </c>
      <c r="M7" s="251">
        <f t="shared" si="0"/>
        <v>1.4256014256014256</v>
      </c>
      <c r="N7" s="251">
        <f t="shared" si="0"/>
        <v>0.10395010395010396</v>
      </c>
      <c r="O7" s="251">
        <f t="shared" si="0"/>
        <v>0.25245025245025243</v>
      </c>
      <c r="P7" s="251">
        <f t="shared" si="0"/>
        <v>0.9355509355509356</v>
      </c>
      <c r="Q7" s="251">
        <f t="shared" si="0"/>
        <v>0.5494505494505495</v>
      </c>
      <c r="R7" s="251">
        <f t="shared" si="0"/>
        <v>2.361152361152361</v>
      </c>
      <c r="S7" s="249">
        <f t="shared" si="0"/>
        <v>2.0196020196020195</v>
      </c>
    </row>
    <row r="8" spans="1:19" s="9" customFormat="1" ht="18" customHeight="1" thickTop="1" x14ac:dyDescent="0.2">
      <c r="A8" s="399" t="s">
        <v>72</v>
      </c>
      <c r="B8" s="137" t="s">
        <v>21</v>
      </c>
      <c r="C8" s="209">
        <v>2200</v>
      </c>
      <c r="D8" s="210">
        <v>1303</v>
      </c>
      <c r="E8" s="211">
        <v>897</v>
      </c>
      <c r="F8" s="212">
        <v>70</v>
      </c>
      <c r="G8" s="213">
        <v>57</v>
      </c>
      <c r="H8" s="213">
        <v>1115</v>
      </c>
      <c r="I8" s="213">
        <v>720</v>
      </c>
      <c r="J8" s="213">
        <v>38</v>
      </c>
      <c r="K8" s="213">
        <v>52</v>
      </c>
      <c r="L8" s="213">
        <v>15</v>
      </c>
      <c r="M8" s="213">
        <v>27</v>
      </c>
      <c r="N8" s="213">
        <v>5</v>
      </c>
      <c r="O8" s="213">
        <v>4</v>
      </c>
      <c r="P8" s="213">
        <v>21</v>
      </c>
      <c r="Q8" s="213">
        <v>7</v>
      </c>
      <c r="R8" s="213">
        <v>39</v>
      </c>
      <c r="S8" s="214">
        <v>30</v>
      </c>
    </row>
    <row r="9" spans="1:19" s="9" customFormat="1" ht="19.5" customHeight="1" thickBot="1" x14ac:dyDescent="0.25">
      <c r="A9" s="400"/>
      <c r="B9" s="215" t="s">
        <v>17</v>
      </c>
      <c r="C9" s="60">
        <v>100</v>
      </c>
      <c r="D9" s="61">
        <f t="shared" si="0"/>
        <v>59.227272727272727</v>
      </c>
      <c r="E9" s="62">
        <f t="shared" si="0"/>
        <v>40.772727272727273</v>
      </c>
      <c r="F9" s="60">
        <f t="shared" si="0"/>
        <v>3.1818181818181817</v>
      </c>
      <c r="G9" s="61">
        <f t="shared" si="0"/>
        <v>2.5909090909090908</v>
      </c>
      <c r="H9" s="61">
        <f t="shared" si="0"/>
        <v>50.681818181818187</v>
      </c>
      <c r="I9" s="61">
        <f t="shared" si="0"/>
        <v>32.727272727272727</v>
      </c>
      <c r="J9" s="61">
        <f t="shared" si="0"/>
        <v>1.7272727272727273</v>
      </c>
      <c r="K9" s="61">
        <f t="shared" si="0"/>
        <v>2.3636363636363638</v>
      </c>
      <c r="L9" s="61">
        <f t="shared" si="0"/>
        <v>0.68181818181818177</v>
      </c>
      <c r="M9" s="61">
        <f t="shared" si="0"/>
        <v>1.2272727272727273</v>
      </c>
      <c r="N9" s="61">
        <f t="shared" si="0"/>
        <v>0.22727272727272727</v>
      </c>
      <c r="O9" s="61">
        <f t="shared" si="0"/>
        <v>0.18181818181818182</v>
      </c>
      <c r="P9" s="61">
        <f t="shared" si="0"/>
        <v>0.95454545454545459</v>
      </c>
      <c r="Q9" s="61">
        <f t="shared" si="0"/>
        <v>0.31818181818181818</v>
      </c>
      <c r="R9" s="61">
        <f t="shared" si="0"/>
        <v>1.7727272727272727</v>
      </c>
      <c r="S9" s="62">
        <f t="shared" si="0"/>
        <v>1.3636363636363635</v>
      </c>
    </row>
    <row r="10" spans="1:19" s="9" customFormat="1" ht="19.5" customHeight="1" thickTop="1" thickBot="1" x14ac:dyDescent="0.25">
      <c r="A10" s="401"/>
      <c r="B10" s="402"/>
      <c r="C10" s="402"/>
      <c r="D10" s="402"/>
      <c r="E10" s="402"/>
      <c r="F10" s="402"/>
      <c r="G10" s="402"/>
      <c r="H10" s="402"/>
      <c r="I10" s="402"/>
      <c r="J10" s="402"/>
      <c r="K10" s="402"/>
      <c r="L10" s="402"/>
      <c r="M10" s="402"/>
      <c r="N10" s="402"/>
      <c r="O10" s="402"/>
      <c r="P10" s="402"/>
      <c r="Q10" s="402"/>
      <c r="R10" s="402"/>
      <c r="S10" s="403"/>
    </row>
    <row r="11" spans="1:19" ht="24" customHeight="1" thickTop="1" x14ac:dyDescent="0.2">
      <c r="A11" s="399" t="s">
        <v>221</v>
      </c>
      <c r="B11" s="137" t="s">
        <v>21</v>
      </c>
      <c r="C11" s="209">
        <v>158</v>
      </c>
      <c r="D11" s="210">
        <v>97</v>
      </c>
      <c r="E11" s="211">
        <v>61</v>
      </c>
      <c r="F11" s="212">
        <v>6</v>
      </c>
      <c r="G11" s="213">
        <v>5</v>
      </c>
      <c r="H11" s="213">
        <v>84</v>
      </c>
      <c r="I11" s="213">
        <v>48</v>
      </c>
      <c r="J11" s="213">
        <v>2</v>
      </c>
      <c r="K11" s="213">
        <v>5</v>
      </c>
      <c r="L11" s="213">
        <v>1</v>
      </c>
      <c r="M11" s="213">
        <v>1</v>
      </c>
      <c r="N11" s="213">
        <v>1</v>
      </c>
      <c r="O11" s="213"/>
      <c r="P11" s="213">
        <v>3</v>
      </c>
      <c r="Q11" s="213">
        <v>1</v>
      </c>
      <c r="R11" s="213"/>
      <c r="S11" s="214">
        <v>1</v>
      </c>
    </row>
    <row r="12" spans="1:19" ht="24" customHeight="1" thickBot="1" x14ac:dyDescent="0.25">
      <c r="A12" s="404"/>
      <c r="B12" s="138" t="s">
        <v>17</v>
      </c>
      <c r="C12" s="78">
        <v>100</v>
      </c>
      <c r="D12" s="79">
        <f t="shared" ref="D12:S12" si="1">IF($C11=0,0%,(D11/$C11*100))</f>
        <v>61.392405063291143</v>
      </c>
      <c r="E12" s="80">
        <f t="shared" si="1"/>
        <v>38.607594936708864</v>
      </c>
      <c r="F12" s="78">
        <f t="shared" si="1"/>
        <v>3.79746835443038</v>
      </c>
      <c r="G12" s="79">
        <f t="shared" si="1"/>
        <v>3.1645569620253164</v>
      </c>
      <c r="H12" s="79">
        <f t="shared" si="1"/>
        <v>53.164556962025308</v>
      </c>
      <c r="I12" s="79">
        <f t="shared" si="1"/>
        <v>30.37974683544304</v>
      </c>
      <c r="J12" s="79">
        <f t="shared" si="1"/>
        <v>1.2658227848101267</v>
      </c>
      <c r="K12" s="79">
        <f t="shared" si="1"/>
        <v>3.1645569620253164</v>
      </c>
      <c r="L12" s="79">
        <f t="shared" si="1"/>
        <v>0.63291139240506333</v>
      </c>
      <c r="M12" s="79">
        <f t="shared" si="1"/>
        <v>0.63291139240506333</v>
      </c>
      <c r="N12" s="79">
        <f t="shared" si="1"/>
        <v>0.63291139240506333</v>
      </c>
      <c r="O12" s="79">
        <f t="shared" si="1"/>
        <v>0</v>
      </c>
      <c r="P12" s="79">
        <f t="shared" si="1"/>
        <v>1.89873417721519</v>
      </c>
      <c r="Q12" s="79">
        <f t="shared" si="1"/>
        <v>0.63291139240506333</v>
      </c>
      <c r="R12" s="79">
        <f t="shared" si="1"/>
        <v>0</v>
      </c>
      <c r="S12" s="80">
        <f t="shared" si="1"/>
        <v>0.63291139240506333</v>
      </c>
    </row>
    <row r="13" spans="1:19" ht="24" customHeight="1" thickBot="1" x14ac:dyDescent="0.25">
      <c r="A13" s="405" t="s">
        <v>159</v>
      </c>
      <c r="B13" s="406"/>
      <c r="C13" s="406"/>
      <c r="D13" s="406"/>
      <c r="E13" s="406"/>
      <c r="F13" s="406"/>
      <c r="G13" s="406"/>
      <c r="H13" s="406"/>
      <c r="I13" s="406"/>
      <c r="J13" s="406"/>
      <c r="K13" s="406"/>
      <c r="L13" s="406"/>
      <c r="M13" s="406"/>
      <c r="N13" s="406"/>
      <c r="O13" s="406"/>
      <c r="P13" s="406"/>
      <c r="Q13" s="406"/>
      <c r="R13" s="406"/>
      <c r="S13" s="407"/>
    </row>
    <row r="14" spans="1:19" s="10" customFormat="1" ht="27" customHeight="1" thickBot="1" x14ac:dyDescent="0.25">
      <c r="A14" s="263" t="s">
        <v>28</v>
      </c>
      <c r="B14" s="129" t="s">
        <v>29</v>
      </c>
      <c r="C14" s="92">
        <v>12</v>
      </c>
      <c r="D14" s="227"/>
      <c r="E14" s="228"/>
      <c r="F14" s="227"/>
      <c r="G14" s="229"/>
      <c r="H14" s="230"/>
      <c r="I14" s="230"/>
      <c r="J14" s="230"/>
      <c r="K14" s="230"/>
      <c r="L14" s="230"/>
      <c r="M14" s="230"/>
      <c r="N14" s="230"/>
      <c r="O14" s="230"/>
      <c r="P14" s="230"/>
      <c r="Q14" s="230"/>
      <c r="R14" s="230"/>
      <c r="S14" s="231"/>
    </row>
    <row r="15" spans="1:19" ht="18" customHeight="1" x14ac:dyDescent="0.2">
      <c r="A15" s="328" t="s">
        <v>41</v>
      </c>
      <c r="B15" s="232" t="s">
        <v>21</v>
      </c>
      <c r="C15" s="233">
        <v>204</v>
      </c>
      <c r="D15" s="234">
        <v>122</v>
      </c>
      <c r="E15" s="235">
        <v>82</v>
      </c>
      <c r="F15" s="236">
        <v>15</v>
      </c>
      <c r="G15" s="237">
        <v>9</v>
      </c>
      <c r="H15" s="237">
        <v>92</v>
      </c>
      <c r="I15" s="237">
        <v>59</v>
      </c>
      <c r="J15" s="237">
        <v>5</v>
      </c>
      <c r="K15" s="237">
        <v>5</v>
      </c>
      <c r="L15" s="237">
        <v>4</v>
      </c>
      <c r="M15" s="237">
        <v>3</v>
      </c>
      <c r="N15" s="237"/>
      <c r="O15" s="237"/>
      <c r="P15" s="237">
        <v>2</v>
      </c>
      <c r="Q15" s="237">
        <v>2</v>
      </c>
      <c r="R15" s="237">
        <v>4</v>
      </c>
      <c r="S15" s="238">
        <v>4</v>
      </c>
    </row>
    <row r="16" spans="1:19" ht="18" customHeight="1" thickBot="1" x14ac:dyDescent="0.25">
      <c r="A16" s="383"/>
      <c r="B16" s="131" t="s">
        <v>17</v>
      </c>
      <c r="C16" s="78">
        <v>100</v>
      </c>
      <c r="D16" s="79">
        <f t="shared" ref="D16:S16" si="2">IF($C15=0,0%,(D15/$C15*100))</f>
        <v>59.803921568627452</v>
      </c>
      <c r="E16" s="80">
        <f t="shared" si="2"/>
        <v>40.196078431372548</v>
      </c>
      <c r="F16" s="78">
        <f t="shared" si="2"/>
        <v>7.3529411764705888</v>
      </c>
      <c r="G16" s="79">
        <f t="shared" si="2"/>
        <v>4.4117647058823533</v>
      </c>
      <c r="H16" s="79">
        <f t="shared" si="2"/>
        <v>45.098039215686278</v>
      </c>
      <c r="I16" s="79">
        <f t="shared" si="2"/>
        <v>28.921568627450984</v>
      </c>
      <c r="J16" s="79">
        <f t="shared" si="2"/>
        <v>2.4509803921568629</v>
      </c>
      <c r="K16" s="79">
        <f t="shared" si="2"/>
        <v>2.4509803921568629</v>
      </c>
      <c r="L16" s="79">
        <f t="shared" si="2"/>
        <v>1.9607843137254901</v>
      </c>
      <c r="M16" s="79">
        <f t="shared" si="2"/>
        <v>1.4705882352941175</v>
      </c>
      <c r="N16" s="79">
        <f t="shared" si="2"/>
        <v>0</v>
      </c>
      <c r="O16" s="79">
        <f t="shared" si="2"/>
        <v>0</v>
      </c>
      <c r="P16" s="79">
        <f t="shared" si="2"/>
        <v>0.98039215686274506</v>
      </c>
      <c r="Q16" s="79">
        <f t="shared" si="2"/>
        <v>0.98039215686274506</v>
      </c>
      <c r="R16" s="79">
        <f t="shared" si="2"/>
        <v>1.9607843137254901</v>
      </c>
      <c r="S16" s="80">
        <f t="shared" si="2"/>
        <v>1.9607843137254901</v>
      </c>
    </row>
    <row r="17" spans="1:19" ht="18" customHeight="1" x14ac:dyDescent="0.2">
      <c r="A17" s="328" t="s">
        <v>156</v>
      </c>
      <c r="B17" s="132" t="s">
        <v>21</v>
      </c>
      <c r="C17" s="104">
        <v>126</v>
      </c>
      <c r="D17" s="99">
        <v>76</v>
      </c>
      <c r="E17" s="100">
        <v>50</v>
      </c>
      <c r="F17" s="101">
        <v>4</v>
      </c>
      <c r="G17" s="102">
        <v>4</v>
      </c>
      <c r="H17" s="102">
        <v>64</v>
      </c>
      <c r="I17" s="102">
        <v>36</v>
      </c>
      <c r="J17" s="102">
        <v>3</v>
      </c>
      <c r="K17" s="102">
        <v>3</v>
      </c>
      <c r="L17" s="102">
        <v>1</v>
      </c>
      <c r="M17" s="102">
        <v>3</v>
      </c>
      <c r="N17" s="102"/>
      <c r="O17" s="102"/>
      <c r="P17" s="102"/>
      <c r="Q17" s="102">
        <v>1</v>
      </c>
      <c r="R17" s="102">
        <v>4</v>
      </c>
      <c r="S17" s="103">
        <v>3</v>
      </c>
    </row>
    <row r="18" spans="1:19" ht="18" customHeight="1" thickBot="1" x14ac:dyDescent="0.25">
      <c r="A18" s="383"/>
      <c r="B18" s="133" t="s">
        <v>17</v>
      </c>
      <c r="C18" s="83">
        <v>100</v>
      </c>
      <c r="D18" s="79">
        <f t="shared" ref="D18:S18" si="3">IF($C17=0,0%,(D17/$C17*100))</f>
        <v>60.317460317460316</v>
      </c>
      <c r="E18" s="80">
        <f t="shared" si="3"/>
        <v>39.682539682539684</v>
      </c>
      <c r="F18" s="78">
        <f t="shared" si="3"/>
        <v>3.1746031746031744</v>
      </c>
      <c r="G18" s="79">
        <f t="shared" si="3"/>
        <v>3.1746031746031744</v>
      </c>
      <c r="H18" s="79">
        <f t="shared" si="3"/>
        <v>50.793650793650791</v>
      </c>
      <c r="I18" s="79">
        <f t="shared" si="3"/>
        <v>28.571428571428569</v>
      </c>
      <c r="J18" s="79">
        <f t="shared" si="3"/>
        <v>2.3809523809523809</v>
      </c>
      <c r="K18" s="79">
        <f t="shared" si="3"/>
        <v>2.3809523809523809</v>
      </c>
      <c r="L18" s="79">
        <f t="shared" si="3"/>
        <v>0.79365079365079361</v>
      </c>
      <c r="M18" s="79">
        <f t="shared" si="3"/>
        <v>2.3809523809523809</v>
      </c>
      <c r="N18" s="79">
        <f t="shared" si="3"/>
        <v>0</v>
      </c>
      <c r="O18" s="79">
        <f t="shared" si="3"/>
        <v>0</v>
      </c>
      <c r="P18" s="79">
        <f t="shared" si="3"/>
        <v>0</v>
      </c>
      <c r="Q18" s="79">
        <f t="shared" si="3"/>
        <v>0.79365079365079361</v>
      </c>
      <c r="R18" s="79">
        <f t="shared" si="3"/>
        <v>3.1746031746031744</v>
      </c>
      <c r="S18" s="80">
        <f t="shared" si="3"/>
        <v>2.3809523809523809</v>
      </c>
    </row>
    <row r="19" spans="1:19" s="3" customFormat="1" ht="15.6" customHeight="1" x14ac:dyDescent="0.2">
      <c r="A19" s="384" t="s">
        <v>30</v>
      </c>
      <c r="B19" s="140" t="s">
        <v>21</v>
      </c>
      <c r="C19" s="105">
        <v>126</v>
      </c>
      <c r="D19" s="99">
        <v>76</v>
      </c>
      <c r="E19" s="100">
        <v>50</v>
      </c>
      <c r="F19" s="101">
        <v>4</v>
      </c>
      <c r="G19" s="102">
        <v>4</v>
      </c>
      <c r="H19" s="102">
        <v>64</v>
      </c>
      <c r="I19" s="102">
        <v>36</v>
      </c>
      <c r="J19" s="102">
        <v>3</v>
      </c>
      <c r="K19" s="102">
        <v>3</v>
      </c>
      <c r="L19" s="102">
        <v>1</v>
      </c>
      <c r="M19" s="102">
        <v>3</v>
      </c>
      <c r="N19" s="102"/>
      <c r="O19" s="102"/>
      <c r="P19" s="102"/>
      <c r="Q19" s="102">
        <v>1</v>
      </c>
      <c r="R19" s="102">
        <v>4</v>
      </c>
      <c r="S19" s="103">
        <v>3</v>
      </c>
    </row>
    <row r="20" spans="1:19" s="3" customFormat="1" ht="15.6" customHeight="1" thickBot="1" x14ac:dyDescent="0.25">
      <c r="A20" s="385"/>
      <c r="B20" s="131" t="s">
        <v>17</v>
      </c>
      <c r="C20" s="83">
        <v>100</v>
      </c>
      <c r="D20" s="79">
        <f t="shared" ref="D20:S20" si="4">IF($C19=0,0%,(D19/$C19*100))</f>
        <v>60.317460317460316</v>
      </c>
      <c r="E20" s="80">
        <f t="shared" si="4"/>
        <v>39.682539682539684</v>
      </c>
      <c r="F20" s="78">
        <f t="shared" si="4"/>
        <v>3.1746031746031744</v>
      </c>
      <c r="G20" s="79">
        <f t="shared" si="4"/>
        <v>3.1746031746031744</v>
      </c>
      <c r="H20" s="79">
        <f t="shared" si="4"/>
        <v>50.793650793650791</v>
      </c>
      <c r="I20" s="79">
        <f t="shared" si="4"/>
        <v>28.571428571428569</v>
      </c>
      <c r="J20" s="79">
        <f t="shared" si="4"/>
        <v>2.3809523809523809</v>
      </c>
      <c r="K20" s="79">
        <f t="shared" si="4"/>
        <v>2.3809523809523809</v>
      </c>
      <c r="L20" s="79">
        <f t="shared" si="4"/>
        <v>0.79365079365079361</v>
      </c>
      <c r="M20" s="79">
        <f t="shared" si="4"/>
        <v>2.3809523809523809</v>
      </c>
      <c r="N20" s="79">
        <f t="shared" si="4"/>
        <v>0</v>
      </c>
      <c r="O20" s="79">
        <f t="shared" si="4"/>
        <v>0</v>
      </c>
      <c r="P20" s="79">
        <f t="shared" si="4"/>
        <v>0</v>
      </c>
      <c r="Q20" s="79">
        <f t="shared" si="4"/>
        <v>0.79365079365079361</v>
      </c>
      <c r="R20" s="79">
        <f t="shared" si="4"/>
        <v>3.1746031746031744</v>
      </c>
      <c r="S20" s="80">
        <f t="shared" si="4"/>
        <v>2.3809523809523809</v>
      </c>
    </row>
    <row r="21" spans="1:19" ht="18" customHeight="1" x14ac:dyDescent="0.2">
      <c r="A21" s="386" t="s">
        <v>158</v>
      </c>
      <c r="B21" s="140" t="s">
        <v>21</v>
      </c>
      <c r="C21" s="105">
        <v>9</v>
      </c>
      <c r="D21" s="99">
        <v>2</v>
      </c>
      <c r="E21" s="100">
        <v>7</v>
      </c>
      <c r="F21" s="101"/>
      <c r="G21" s="102">
        <v>1</v>
      </c>
      <c r="H21" s="102">
        <v>2</v>
      </c>
      <c r="I21" s="102">
        <v>4</v>
      </c>
      <c r="J21" s="102"/>
      <c r="K21" s="102">
        <v>1</v>
      </c>
      <c r="L21" s="102"/>
      <c r="M21" s="102"/>
      <c r="N21" s="102"/>
      <c r="O21" s="102"/>
      <c r="P21" s="102"/>
      <c r="Q21" s="102"/>
      <c r="R21" s="102"/>
      <c r="S21" s="103">
        <v>1</v>
      </c>
    </row>
    <row r="22" spans="1:19" ht="18" customHeight="1" thickBot="1" x14ac:dyDescent="0.25">
      <c r="A22" s="387"/>
      <c r="B22" s="131" t="s">
        <v>17</v>
      </c>
      <c r="C22" s="78">
        <v>100</v>
      </c>
      <c r="D22" s="79">
        <f t="shared" ref="D22:S22" si="5">IF($C21=0,0%,(D21/$C21*100))</f>
        <v>22.222222222222221</v>
      </c>
      <c r="E22" s="80">
        <f t="shared" si="5"/>
        <v>77.777777777777786</v>
      </c>
      <c r="F22" s="78">
        <f t="shared" si="5"/>
        <v>0</v>
      </c>
      <c r="G22" s="79">
        <f t="shared" si="5"/>
        <v>11.111111111111111</v>
      </c>
      <c r="H22" s="79">
        <f t="shared" si="5"/>
        <v>22.222222222222221</v>
      </c>
      <c r="I22" s="79">
        <f t="shared" si="5"/>
        <v>44.444444444444443</v>
      </c>
      <c r="J22" s="79">
        <f t="shared" si="5"/>
        <v>0</v>
      </c>
      <c r="K22" s="79">
        <f t="shared" si="5"/>
        <v>11.111111111111111</v>
      </c>
      <c r="L22" s="79">
        <f t="shared" si="5"/>
        <v>0</v>
      </c>
      <c r="M22" s="79">
        <f t="shared" si="5"/>
        <v>0</v>
      </c>
      <c r="N22" s="79">
        <f t="shared" si="5"/>
        <v>0</v>
      </c>
      <c r="O22" s="79">
        <f t="shared" si="5"/>
        <v>0</v>
      </c>
      <c r="P22" s="79">
        <f t="shared" si="5"/>
        <v>0</v>
      </c>
      <c r="Q22" s="79">
        <f t="shared" si="5"/>
        <v>0</v>
      </c>
      <c r="R22" s="79">
        <f t="shared" si="5"/>
        <v>0</v>
      </c>
      <c r="S22" s="80">
        <f t="shared" si="5"/>
        <v>11.111111111111111</v>
      </c>
    </row>
    <row r="23" spans="1:19" s="10" customFormat="1" ht="27" customHeight="1" thickBot="1" x14ac:dyDescent="0.25">
      <c r="A23" s="410" t="s">
        <v>157</v>
      </c>
      <c r="B23" s="411"/>
      <c r="C23" s="411"/>
      <c r="D23" s="411"/>
      <c r="E23" s="411"/>
      <c r="F23" s="411"/>
      <c r="G23" s="411"/>
      <c r="H23" s="411"/>
      <c r="I23" s="411"/>
      <c r="J23" s="411"/>
      <c r="K23" s="411"/>
      <c r="L23" s="411"/>
      <c r="M23" s="411"/>
      <c r="N23" s="411"/>
      <c r="O23" s="411"/>
      <c r="P23" s="411"/>
      <c r="Q23" s="411"/>
      <c r="R23" s="411"/>
      <c r="S23" s="412"/>
    </row>
    <row r="24" spans="1:19" s="10" customFormat="1" ht="27" customHeight="1" thickBot="1" x14ac:dyDescent="0.25">
      <c r="A24" s="262" t="s">
        <v>28</v>
      </c>
      <c r="B24" s="129" t="s">
        <v>29</v>
      </c>
      <c r="C24" s="282">
        <v>5</v>
      </c>
      <c r="D24" s="19"/>
      <c r="E24" s="46"/>
      <c r="F24" s="19"/>
      <c r="G24" s="20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2"/>
    </row>
    <row r="25" spans="1:19" s="10" customFormat="1" ht="15" customHeight="1" x14ac:dyDescent="0.2">
      <c r="A25" s="328" t="s">
        <v>41</v>
      </c>
      <c r="B25" s="132" t="s">
        <v>21</v>
      </c>
      <c r="C25" s="105">
        <v>198</v>
      </c>
      <c r="D25" s="99">
        <v>116</v>
      </c>
      <c r="E25" s="100">
        <v>82</v>
      </c>
      <c r="F25" s="101">
        <v>10</v>
      </c>
      <c r="G25" s="102">
        <v>11</v>
      </c>
      <c r="H25" s="102">
        <v>90</v>
      </c>
      <c r="I25" s="102">
        <v>61</v>
      </c>
      <c r="J25" s="102">
        <v>6</v>
      </c>
      <c r="K25" s="102">
        <v>6</v>
      </c>
      <c r="L25" s="102">
        <v>4</v>
      </c>
      <c r="M25" s="102"/>
      <c r="N25" s="102"/>
      <c r="O25" s="102"/>
      <c r="P25" s="102">
        <v>1</v>
      </c>
      <c r="Q25" s="102">
        <v>2</v>
      </c>
      <c r="R25" s="102">
        <v>5</v>
      </c>
      <c r="S25" s="103">
        <v>2</v>
      </c>
    </row>
    <row r="26" spans="1:19" s="10" customFormat="1" ht="15" customHeight="1" thickBot="1" x14ac:dyDescent="0.25">
      <c r="A26" s="383"/>
      <c r="B26" s="131" t="s">
        <v>17</v>
      </c>
      <c r="C26" s="78">
        <v>100</v>
      </c>
      <c r="D26" s="79">
        <f t="shared" ref="D26:S26" si="6">IF($C25=0,0%,(D25/$C25*100))</f>
        <v>58.585858585858588</v>
      </c>
      <c r="E26" s="80">
        <f t="shared" si="6"/>
        <v>41.414141414141412</v>
      </c>
      <c r="F26" s="78">
        <f t="shared" si="6"/>
        <v>5.0505050505050502</v>
      </c>
      <c r="G26" s="79">
        <f t="shared" si="6"/>
        <v>5.5555555555555554</v>
      </c>
      <c r="H26" s="79">
        <f t="shared" si="6"/>
        <v>45.454545454545453</v>
      </c>
      <c r="I26" s="79">
        <f t="shared" si="6"/>
        <v>30.808080808080806</v>
      </c>
      <c r="J26" s="79">
        <f t="shared" si="6"/>
        <v>3.0303030303030303</v>
      </c>
      <c r="K26" s="79">
        <f t="shared" si="6"/>
        <v>3.0303030303030303</v>
      </c>
      <c r="L26" s="79">
        <f t="shared" si="6"/>
        <v>2.0202020202020203</v>
      </c>
      <c r="M26" s="79">
        <f t="shared" si="6"/>
        <v>0</v>
      </c>
      <c r="N26" s="79">
        <f t="shared" si="6"/>
        <v>0</v>
      </c>
      <c r="O26" s="79">
        <f t="shared" si="6"/>
        <v>0</v>
      </c>
      <c r="P26" s="79">
        <f t="shared" si="6"/>
        <v>0.50505050505050508</v>
      </c>
      <c r="Q26" s="79">
        <f t="shared" si="6"/>
        <v>1.0101010101010102</v>
      </c>
      <c r="R26" s="79">
        <f t="shared" si="6"/>
        <v>2.5252525252525251</v>
      </c>
      <c r="S26" s="80">
        <f t="shared" si="6"/>
        <v>1.0101010101010102</v>
      </c>
    </row>
    <row r="27" spans="1:19" s="10" customFormat="1" ht="15" customHeight="1" x14ac:dyDescent="0.2">
      <c r="A27" s="328" t="s">
        <v>156</v>
      </c>
      <c r="B27" s="132" t="s">
        <v>21</v>
      </c>
      <c r="C27" s="104">
        <v>166</v>
      </c>
      <c r="D27" s="99">
        <v>96</v>
      </c>
      <c r="E27" s="100">
        <v>70</v>
      </c>
      <c r="F27" s="101">
        <v>7</v>
      </c>
      <c r="G27" s="102">
        <v>9</v>
      </c>
      <c r="H27" s="102">
        <v>75</v>
      </c>
      <c r="I27" s="102">
        <v>53</v>
      </c>
      <c r="J27" s="102">
        <v>4</v>
      </c>
      <c r="K27" s="102">
        <v>5</v>
      </c>
      <c r="L27" s="102">
        <v>4</v>
      </c>
      <c r="M27" s="102"/>
      <c r="N27" s="102"/>
      <c r="O27" s="102"/>
      <c r="P27" s="102">
        <v>1</v>
      </c>
      <c r="Q27" s="102">
        <v>1</v>
      </c>
      <c r="R27" s="102">
        <v>5</v>
      </c>
      <c r="S27" s="103">
        <v>2</v>
      </c>
    </row>
    <row r="28" spans="1:19" s="10" customFormat="1" ht="13.9" customHeight="1" thickBot="1" x14ac:dyDescent="0.25">
      <c r="A28" s="383"/>
      <c r="B28" s="133" t="s">
        <v>17</v>
      </c>
      <c r="C28" s="83">
        <v>100</v>
      </c>
      <c r="D28" s="79">
        <f t="shared" ref="D28:S28" si="7">IF($C27=0,0%,(D27/$C27*100))</f>
        <v>57.831325301204814</v>
      </c>
      <c r="E28" s="80">
        <f t="shared" si="7"/>
        <v>42.168674698795186</v>
      </c>
      <c r="F28" s="78">
        <f t="shared" si="7"/>
        <v>4.2168674698795181</v>
      </c>
      <c r="G28" s="79">
        <f t="shared" si="7"/>
        <v>5.4216867469879517</v>
      </c>
      <c r="H28" s="79">
        <f t="shared" si="7"/>
        <v>45.180722891566269</v>
      </c>
      <c r="I28" s="79">
        <f t="shared" si="7"/>
        <v>31.92771084337349</v>
      </c>
      <c r="J28" s="79">
        <f t="shared" si="7"/>
        <v>2.4096385542168677</v>
      </c>
      <c r="K28" s="79">
        <f t="shared" si="7"/>
        <v>3.0120481927710845</v>
      </c>
      <c r="L28" s="79">
        <f t="shared" si="7"/>
        <v>2.4096385542168677</v>
      </c>
      <c r="M28" s="79">
        <f t="shared" si="7"/>
        <v>0</v>
      </c>
      <c r="N28" s="79">
        <f t="shared" si="7"/>
        <v>0</v>
      </c>
      <c r="O28" s="79">
        <f t="shared" si="7"/>
        <v>0</v>
      </c>
      <c r="P28" s="79">
        <f t="shared" si="7"/>
        <v>0.60240963855421692</v>
      </c>
      <c r="Q28" s="79">
        <f t="shared" si="7"/>
        <v>0.60240963855421692</v>
      </c>
      <c r="R28" s="79">
        <f t="shared" si="7"/>
        <v>3.0120481927710845</v>
      </c>
      <c r="S28" s="80">
        <f t="shared" si="7"/>
        <v>1.2048192771084338</v>
      </c>
    </row>
    <row r="29" spans="1:19" s="3" customFormat="1" ht="15.6" customHeight="1" x14ac:dyDescent="0.2">
      <c r="A29" s="384" t="s">
        <v>30</v>
      </c>
      <c r="B29" s="140" t="s">
        <v>21</v>
      </c>
      <c r="C29" s="105">
        <v>59</v>
      </c>
      <c r="D29" s="99">
        <v>42</v>
      </c>
      <c r="E29" s="100">
        <v>17</v>
      </c>
      <c r="F29" s="101">
        <v>1</v>
      </c>
      <c r="G29" s="102">
        <v>1</v>
      </c>
      <c r="H29" s="102">
        <v>35</v>
      </c>
      <c r="I29" s="102">
        <v>15</v>
      </c>
      <c r="J29" s="102">
        <v>1</v>
      </c>
      <c r="K29" s="102">
        <v>1</v>
      </c>
      <c r="L29" s="102"/>
      <c r="M29" s="102"/>
      <c r="N29" s="102"/>
      <c r="O29" s="102"/>
      <c r="P29" s="102">
        <v>1</v>
      </c>
      <c r="Q29" s="102"/>
      <c r="R29" s="102">
        <v>4</v>
      </c>
      <c r="S29" s="103"/>
    </row>
    <row r="30" spans="1:19" s="3" customFormat="1" ht="15.6" customHeight="1" thickBot="1" x14ac:dyDescent="0.25">
      <c r="A30" s="385"/>
      <c r="B30" s="131" t="s">
        <v>17</v>
      </c>
      <c r="C30" s="83">
        <v>100</v>
      </c>
      <c r="D30" s="79">
        <f t="shared" ref="D30:S30" si="8">IF($C29=0,0%,(D29/$C29*100))</f>
        <v>71.186440677966104</v>
      </c>
      <c r="E30" s="80">
        <f t="shared" si="8"/>
        <v>28.8135593220339</v>
      </c>
      <c r="F30" s="78">
        <f t="shared" si="8"/>
        <v>1.6949152542372881</v>
      </c>
      <c r="G30" s="79">
        <f t="shared" si="8"/>
        <v>1.6949152542372881</v>
      </c>
      <c r="H30" s="79">
        <f t="shared" si="8"/>
        <v>59.322033898305079</v>
      </c>
      <c r="I30" s="79">
        <f t="shared" si="8"/>
        <v>25.423728813559322</v>
      </c>
      <c r="J30" s="79">
        <f t="shared" si="8"/>
        <v>1.6949152542372881</v>
      </c>
      <c r="K30" s="79">
        <f t="shared" si="8"/>
        <v>1.6949152542372881</v>
      </c>
      <c r="L30" s="79">
        <f t="shared" si="8"/>
        <v>0</v>
      </c>
      <c r="M30" s="79">
        <f t="shared" si="8"/>
        <v>0</v>
      </c>
      <c r="N30" s="79">
        <f t="shared" si="8"/>
        <v>0</v>
      </c>
      <c r="O30" s="79">
        <f t="shared" si="8"/>
        <v>0</v>
      </c>
      <c r="P30" s="79">
        <f t="shared" si="8"/>
        <v>1.6949152542372881</v>
      </c>
      <c r="Q30" s="79">
        <f t="shared" si="8"/>
        <v>0</v>
      </c>
      <c r="R30" s="79">
        <f t="shared" si="8"/>
        <v>6.7796610169491522</v>
      </c>
      <c r="S30" s="80">
        <f t="shared" si="8"/>
        <v>0</v>
      </c>
    </row>
    <row r="31" spans="1:19" s="10" customFormat="1" ht="16.149999999999999" customHeight="1" x14ac:dyDescent="0.2">
      <c r="A31" s="386" t="s">
        <v>158</v>
      </c>
      <c r="B31" s="140" t="s">
        <v>21</v>
      </c>
      <c r="C31" s="105">
        <v>2</v>
      </c>
      <c r="D31" s="99">
        <v>1</v>
      </c>
      <c r="E31" s="100">
        <v>1</v>
      </c>
      <c r="F31" s="101"/>
      <c r="G31" s="102"/>
      <c r="H31" s="102">
        <v>1</v>
      </c>
      <c r="I31" s="102">
        <v>1</v>
      </c>
      <c r="J31" s="102"/>
      <c r="K31" s="102"/>
      <c r="L31" s="102"/>
      <c r="M31" s="102"/>
      <c r="N31" s="102"/>
      <c r="O31" s="102"/>
      <c r="P31" s="102"/>
      <c r="Q31" s="102"/>
      <c r="R31" s="102"/>
      <c r="S31" s="103"/>
    </row>
    <row r="32" spans="1:19" s="10" customFormat="1" ht="16.149999999999999" customHeight="1" thickBot="1" x14ac:dyDescent="0.25">
      <c r="A32" s="387"/>
      <c r="B32" s="141" t="s">
        <v>17</v>
      </c>
      <c r="C32" s="60">
        <v>100</v>
      </c>
      <c r="D32" s="61">
        <f t="shared" ref="D32:S32" si="9">IF($C31=0,0%,(D31/$C31*100))</f>
        <v>50</v>
      </c>
      <c r="E32" s="62">
        <f t="shared" si="9"/>
        <v>50</v>
      </c>
      <c r="F32" s="60">
        <f t="shared" si="9"/>
        <v>0</v>
      </c>
      <c r="G32" s="61">
        <f t="shared" si="9"/>
        <v>0</v>
      </c>
      <c r="H32" s="61">
        <f t="shared" si="9"/>
        <v>50</v>
      </c>
      <c r="I32" s="61">
        <f t="shared" si="9"/>
        <v>50</v>
      </c>
      <c r="J32" s="61">
        <f t="shared" si="9"/>
        <v>0</v>
      </c>
      <c r="K32" s="61">
        <f t="shared" si="9"/>
        <v>0</v>
      </c>
      <c r="L32" s="61">
        <f t="shared" si="9"/>
        <v>0</v>
      </c>
      <c r="M32" s="61">
        <f t="shared" si="9"/>
        <v>0</v>
      </c>
      <c r="N32" s="61">
        <f t="shared" si="9"/>
        <v>0</v>
      </c>
      <c r="O32" s="61">
        <f t="shared" si="9"/>
        <v>0</v>
      </c>
      <c r="P32" s="61">
        <f t="shared" si="9"/>
        <v>0</v>
      </c>
      <c r="Q32" s="61">
        <f t="shared" si="9"/>
        <v>0</v>
      </c>
      <c r="R32" s="61">
        <f t="shared" si="9"/>
        <v>0</v>
      </c>
      <c r="S32" s="62">
        <f t="shared" si="9"/>
        <v>0</v>
      </c>
    </row>
    <row r="33" spans="1:19" s="10" customFormat="1" ht="27" customHeight="1" thickBot="1" x14ac:dyDescent="0.25">
      <c r="A33" s="410" t="s">
        <v>233</v>
      </c>
      <c r="B33" s="413"/>
      <c r="C33" s="413"/>
      <c r="D33" s="413"/>
      <c r="E33" s="413"/>
      <c r="F33" s="413"/>
      <c r="G33" s="413"/>
      <c r="H33" s="413"/>
      <c r="I33" s="413"/>
      <c r="J33" s="413"/>
      <c r="K33" s="413"/>
      <c r="L33" s="413"/>
      <c r="M33" s="413"/>
      <c r="N33" s="413"/>
      <c r="O33" s="413"/>
      <c r="P33" s="413"/>
      <c r="Q33" s="413"/>
      <c r="R33" s="413"/>
      <c r="S33" s="414"/>
    </row>
    <row r="34" spans="1:19" s="10" customFormat="1" ht="26.1" customHeight="1" thickBot="1" x14ac:dyDescent="0.25">
      <c r="A34" s="262" t="s">
        <v>67</v>
      </c>
      <c r="B34" s="129" t="s">
        <v>29</v>
      </c>
      <c r="C34" s="39"/>
      <c r="D34" s="19"/>
      <c r="E34" s="46"/>
      <c r="F34" s="19"/>
      <c r="G34" s="20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2"/>
    </row>
    <row r="35" spans="1:19" s="10" customFormat="1" ht="12.75" customHeight="1" thickBot="1" x14ac:dyDescent="0.25">
      <c r="A35" s="346" t="s">
        <v>68</v>
      </c>
      <c r="B35" s="132" t="s">
        <v>21</v>
      </c>
      <c r="C35" s="104">
        <v>695</v>
      </c>
      <c r="D35" s="99">
        <v>421</v>
      </c>
      <c r="E35" s="100">
        <v>274</v>
      </c>
      <c r="F35" s="101">
        <v>23</v>
      </c>
      <c r="G35" s="102">
        <v>13</v>
      </c>
      <c r="H35" s="102">
        <v>367</v>
      </c>
      <c r="I35" s="102">
        <v>222</v>
      </c>
      <c r="J35" s="102">
        <v>9</v>
      </c>
      <c r="K35" s="102">
        <v>19</v>
      </c>
      <c r="L35" s="102">
        <v>3</v>
      </c>
      <c r="M35" s="102">
        <v>9</v>
      </c>
      <c r="N35" s="102">
        <v>2</v>
      </c>
      <c r="O35" s="102">
        <v>1</v>
      </c>
      <c r="P35" s="102">
        <v>7</v>
      </c>
      <c r="Q35" s="102">
        <v>3</v>
      </c>
      <c r="R35" s="102">
        <v>10</v>
      </c>
      <c r="S35" s="103">
        <v>7</v>
      </c>
    </row>
    <row r="36" spans="1:19" s="10" customFormat="1" ht="12.75" customHeight="1" thickBot="1" x14ac:dyDescent="0.25">
      <c r="A36" s="346"/>
      <c r="B36" s="133" t="s">
        <v>17</v>
      </c>
      <c r="C36" s="78">
        <v>100</v>
      </c>
      <c r="D36" s="79">
        <f t="shared" ref="D36:S36" si="10">IF($C35=0,0%,(D35/$C35*100))</f>
        <v>60.575539568345327</v>
      </c>
      <c r="E36" s="80">
        <f t="shared" si="10"/>
        <v>39.42446043165468</v>
      </c>
      <c r="F36" s="78">
        <f t="shared" si="10"/>
        <v>3.3093525179856114</v>
      </c>
      <c r="G36" s="79">
        <f t="shared" si="10"/>
        <v>1.8705035971223021</v>
      </c>
      <c r="H36" s="79">
        <f t="shared" si="10"/>
        <v>52.805755395683448</v>
      </c>
      <c r="I36" s="79">
        <f t="shared" si="10"/>
        <v>31.942446043165468</v>
      </c>
      <c r="J36" s="79">
        <f t="shared" si="10"/>
        <v>1.2949640287769784</v>
      </c>
      <c r="K36" s="79">
        <f t="shared" si="10"/>
        <v>2.7338129496402876</v>
      </c>
      <c r="L36" s="79">
        <f t="shared" si="10"/>
        <v>0.43165467625899279</v>
      </c>
      <c r="M36" s="79">
        <f t="shared" si="10"/>
        <v>1.2949640287769784</v>
      </c>
      <c r="N36" s="79">
        <f t="shared" si="10"/>
        <v>0.28776978417266186</v>
      </c>
      <c r="O36" s="79">
        <f t="shared" si="10"/>
        <v>0.14388489208633093</v>
      </c>
      <c r="P36" s="79">
        <f t="shared" si="10"/>
        <v>1.0071942446043165</v>
      </c>
      <c r="Q36" s="79">
        <f t="shared" si="10"/>
        <v>0.43165467625899279</v>
      </c>
      <c r="R36" s="79">
        <f t="shared" si="10"/>
        <v>1.4388489208633095</v>
      </c>
      <c r="S36" s="80">
        <f t="shared" si="10"/>
        <v>1.0071942446043165</v>
      </c>
    </row>
    <row r="37" spans="1:19" s="10" customFormat="1" ht="14.25" customHeight="1" thickBot="1" x14ac:dyDescent="0.25">
      <c r="A37" s="346" t="s">
        <v>69</v>
      </c>
      <c r="B37" s="132" t="s">
        <v>21</v>
      </c>
      <c r="C37" s="104">
        <v>13</v>
      </c>
      <c r="D37" s="99">
        <v>7</v>
      </c>
      <c r="E37" s="100">
        <v>6</v>
      </c>
      <c r="F37" s="101"/>
      <c r="G37" s="102"/>
      <c r="H37" s="102">
        <v>6</v>
      </c>
      <c r="I37" s="102">
        <v>5</v>
      </c>
      <c r="J37" s="102"/>
      <c r="K37" s="102"/>
      <c r="L37" s="102"/>
      <c r="M37" s="102"/>
      <c r="N37" s="102">
        <v>1</v>
      </c>
      <c r="O37" s="102"/>
      <c r="P37" s="102"/>
      <c r="Q37" s="102"/>
      <c r="R37" s="102"/>
      <c r="S37" s="103">
        <v>1</v>
      </c>
    </row>
    <row r="38" spans="1:19" s="10" customFormat="1" ht="14.25" customHeight="1" thickBot="1" x14ac:dyDescent="0.25">
      <c r="A38" s="408"/>
      <c r="B38" s="133" t="s">
        <v>17</v>
      </c>
      <c r="C38" s="78">
        <v>100</v>
      </c>
      <c r="D38" s="79">
        <f t="shared" ref="D38:S38" si="11">IF($C37=0,0%,(D37/$C37*100))</f>
        <v>53.846153846153847</v>
      </c>
      <c r="E38" s="80">
        <f t="shared" si="11"/>
        <v>46.153846153846153</v>
      </c>
      <c r="F38" s="78">
        <f t="shared" si="11"/>
        <v>0</v>
      </c>
      <c r="G38" s="79">
        <f t="shared" si="11"/>
        <v>0</v>
      </c>
      <c r="H38" s="79">
        <f t="shared" si="11"/>
        <v>46.153846153846153</v>
      </c>
      <c r="I38" s="79">
        <f t="shared" si="11"/>
        <v>38.461538461538467</v>
      </c>
      <c r="J38" s="79">
        <f t="shared" si="11"/>
        <v>0</v>
      </c>
      <c r="K38" s="79">
        <f t="shared" si="11"/>
        <v>0</v>
      </c>
      <c r="L38" s="79">
        <f t="shared" si="11"/>
        <v>0</v>
      </c>
      <c r="M38" s="79">
        <f t="shared" si="11"/>
        <v>0</v>
      </c>
      <c r="N38" s="79">
        <f t="shared" si="11"/>
        <v>7.6923076923076925</v>
      </c>
      <c r="O38" s="79">
        <f t="shared" si="11"/>
        <v>0</v>
      </c>
      <c r="P38" s="79">
        <f t="shared" si="11"/>
        <v>0</v>
      </c>
      <c r="Q38" s="79">
        <f t="shared" si="11"/>
        <v>0</v>
      </c>
      <c r="R38" s="79">
        <f t="shared" si="11"/>
        <v>0</v>
      </c>
      <c r="S38" s="80">
        <f t="shared" si="11"/>
        <v>7.6923076923076925</v>
      </c>
    </row>
    <row r="39" spans="1:19" s="10" customFormat="1" ht="14.25" customHeight="1" thickBot="1" x14ac:dyDescent="0.25">
      <c r="A39" s="346" t="s">
        <v>70</v>
      </c>
      <c r="B39" s="132" t="s">
        <v>21</v>
      </c>
      <c r="C39" s="104">
        <v>1</v>
      </c>
      <c r="D39" s="99"/>
      <c r="E39" s="100">
        <v>1</v>
      </c>
      <c r="F39" s="101"/>
      <c r="G39" s="102"/>
      <c r="H39" s="102"/>
      <c r="I39" s="102">
        <v>1</v>
      </c>
      <c r="J39" s="102"/>
      <c r="K39" s="102"/>
      <c r="L39" s="102"/>
      <c r="M39" s="102"/>
      <c r="N39" s="102"/>
      <c r="O39" s="102"/>
      <c r="P39" s="102"/>
      <c r="Q39" s="102"/>
      <c r="R39" s="102"/>
      <c r="S39" s="103"/>
    </row>
    <row r="40" spans="1:19" s="10" customFormat="1" ht="15.75" customHeight="1" thickBot="1" x14ac:dyDescent="0.25">
      <c r="A40" s="409"/>
      <c r="B40" s="142" t="s">
        <v>17</v>
      </c>
      <c r="C40" s="60">
        <v>100</v>
      </c>
      <c r="D40" s="61">
        <f t="shared" ref="D40:S40" si="12">IF($C39=0,0%,(D39/$C39*100))</f>
        <v>0</v>
      </c>
      <c r="E40" s="62">
        <f t="shared" si="12"/>
        <v>100</v>
      </c>
      <c r="F40" s="60">
        <f t="shared" si="12"/>
        <v>0</v>
      </c>
      <c r="G40" s="61">
        <f t="shared" si="12"/>
        <v>0</v>
      </c>
      <c r="H40" s="61">
        <f t="shared" si="12"/>
        <v>0</v>
      </c>
      <c r="I40" s="61">
        <f t="shared" si="12"/>
        <v>100</v>
      </c>
      <c r="J40" s="61">
        <f t="shared" si="12"/>
        <v>0</v>
      </c>
      <c r="K40" s="61">
        <f t="shared" si="12"/>
        <v>0</v>
      </c>
      <c r="L40" s="61">
        <f t="shared" si="12"/>
        <v>0</v>
      </c>
      <c r="M40" s="61">
        <f t="shared" si="12"/>
        <v>0</v>
      </c>
      <c r="N40" s="61">
        <f t="shared" si="12"/>
        <v>0</v>
      </c>
      <c r="O40" s="61">
        <f t="shared" si="12"/>
        <v>0</v>
      </c>
      <c r="P40" s="61">
        <f t="shared" si="12"/>
        <v>0</v>
      </c>
      <c r="Q40" s="61">
        <f t="shared" si="12"/>
        <v>0</v>
      </c>
      <c r="R40" s="61">
        <f t="shared" si="12"/>
        <v>0</v>
      </c>
      <c r="S40" s="62">
        <f t="shared" si="12"/>
        <v>0</v>
      </c>
    </row>
    <row r="41" spans="1:19" ht="13.5" thickTop="1" x14ac:dyDescent="0.2"/>
  </sheetData>
  <mergeCells count="21">
    <mergeCell ref="A35:A36"/>
    <mergeCell ref="A37:A38"/>
    <mergeCell ref="A39:A40"/>
    <mergeCell ref="A23:S23"/>
    <mergeCell ref="A25:A26"/>
    <mergeCell ref="A27:A28"/>
    <mergeCell ref="A29:A30"/>
    <mergeCell ref="A31:A32"/>
    <mergeCell ref="A33:S33"/>
    <mergeCell ref="A21:A22"/>
    <mergeCell ref="A1:S2"/>
    <mergeCell ref="A3:B3"/>
    <mergeCell ref="A4:A5"/>
    <mergeCell ref="A6:A7"/>
    <mergeCell ref="A8:A9"/>
    <mergeCell ref="A10:S10"/>
    <mergeCell ref="A11:A12"/>
    <mergeCell ref="A13:S13"/>
    <mergeCell ref="A15:A16"/>
    <mergeCell ref="A17:A18"/>
    <mergeCell ref="A19:A20"/>
  </mergeCells>
  <printOptions horizontalCentered="1"/>
  <pageMargins left="0" right="0" top="0.25" bottom="0.25" header="0" footer="0"/>
  <pageSetup scale="6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:S41"/>
  <sheetViews>
    <sheetView zoomScaleNormal="100" zoomScaleSheetLayoutView="100" workbookViewId="0">
      <selection activeCell="A33" sqref="A33:S33"/>
    </sheetView>
  </sheetViews>
  <sheetFormatPr defaultColWidth="8.85546875" defaultRowHeight="12.75" x14ac:dyDescent="0.2"/>
  <cols>
    <col min="1" max="1" width="23.42578125" style="2" customWidth="1"/>
    <col min="2" max="2" width="4.42578125" style="143" customWidth="1"/>
    <col min="3" max="19" width="7.42578125" style="2" customWidth="1"/>
  </cols>
  <sheetData>
    <row r="1" spans="1:19" ht="18" customHeight="1" thickTop="1" x14ac:dyDescent="0.2">
      <c r="A1" s="310" t="s">
        <v>224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  <c r="Q1" s="391"/>
      <c r="R1" s="391"/>
      <c r="S1" s="392"/>
    </row>
    <row r="2" spans="1:19" ht="18" customHeight="1" thickBot="1" x14ac:dyDescent="0.25">
      <c r="A2" s="393"/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  <c r="O2" s="394"/>
      <c r="P2" s="394"/>
      <c r="Q2" s="394"/>
      <c r="R2" s="394"/>
      <c r="S2" s="395"/>
    </row>
    <row r="3" spans="1:19" s="3" customFormat="1" ht="80.25" customHeight="1" thickTop="1" thickBot="1" x14ac:dyDescent="0.25">
      <c r="A3" s="316" t="s">
        <v>71</v>
      </c>
      <c r="B3" s="317"/>
      <c r="C3" s="38" t="s">
        <v>115</v>
      </c>
      <c r="D3" s="29" t="s">
        <v>1</v>
      </c>
      <c r="E3" s="45" t="s">
        <v>2</v>
      </c>
      <c r="F3" s="30" t="s">
        <v>3</v>
      </c>
      <c r="G3" s="30" t="s">
        <v>4</v>
      </c>
      <c r="H3" s="29" t="s">
        <v>5</v>
      </c>
      <c r="I3" s="30" t="s">
        <v>6</v>
      </c>
      <c r="J3" s="29" t="s">
        <v>7</v>
      </c>
      <c r="K3" s="30" t="s">
        <v>8</v>
      </c>
      <c r="L3" s="29" t="s">
        <v>9</v>
      </c>
      <c r="M3" s="30" t="s">
        <v>10</v>
      </c>
      <c r="N3" s="29" t="s">
        <v>11</v>
      </c>
      <c r="O3" s="29" t="s">
        <v>12</v>
      </c>
      <c r="P3" s="29" t="s">
        <v>13</v>
      </c>
      <c r="Q3" s="29" t="s">
        <v>14</v>
      </c>
      <c r="R3" s="29" t="s">
        <v>15</v>
      </c>
      <c r="S3" s="31" t="s">
        <v>16</v>
      </c>
    </row>
    <row r="4" spans="1:19" s="9" customFormat="1" ht="18" customHeight="1" thickTop="1" x14ac:dyDescent="0.2">
      <c r="A4" s="396" t="s">
        <v>130</v>
      </c>
      <c r="B4" s="139" t="s">
        <v>29</v>
      </c>
      <c r="C4" s="243">
        <v>8080</v>
      </c>
      <c r="D4" s="244">
        <v>4620</v>
      </c>
      <c r="E4" s="240">
        <v>3460</v>
      </c>
      <c r="F4" s="244">
        <v>299</v>
      </c>
      <c r="G4" s="245">
        <v>257</v>
      </c>
      <c r="H4" s="239">
        <v>3763</v>
      </c>
      <c r="I4" s="239">
        <v>2653</v>
      </c>
      <c r="J4" s="239">
        <v>139</v>
      </c>
      <c r="K4" s="239">
        <v>198</v>
      </c>
      <c r="L4" s="239">
        <v>86</v>
      </c>
      <c r="M4" s="239">
        <v>107</v>
      </c>
      <c r="N4" s="239">
        <v>11</v>
      </c>
      <c r="O4" s="239">
        <v>20</v>
      </c>
      <c r="P4" s="239">
        <v>100</v>
      </c>
      <c r="Q4" s="239">
        <v>51</v>
      </c>
      <c r="R4" s="239">
        <v>222</v>
      </c>
      <c r="S4" s="240">
        <v>174</v>
      </c>
    </row>
    <row r="5" spans="1:19" s="9" customFormat="1" ht="18" customHeight="1" thickBot="1" x14ac:dyDescent="0.25">
      <c r="A5" s="397"/>
      <c r="B5" s="226" t="s">
        <v>17</v>
      </c>
      <c r="C5" s="279">
        <v>100</v>
      </c>
      <c r="D5" s="280">
        <f t="shared" ref="D5:S9" si="0">IF($C4=0,0%,(D4/$C4*100))</f>
        <v>57.178217821782177</v>
      </c>
      <c r="E5" s="242">
        <f t="shared" si="0"/>
        <v>42.821782178217823</v>
      </c>
      <c r="F5" s="280">
        <f t="shared" si="0"/>
        <v>3.7004950495049505</v>
      </c>
      <c r="G5" s="281">
        <f t="shared" si="0"/>
        <v>3.1806930693069306</v>
      </c>
      <c r="H5" s="241">
        <f t="shared" si="0"/>
        <v>46.571782178217823</v>
      </c>
      <c r="I5" s="241">
        <f t="shared" si="0"/>
        <v>32.834158415841586</v>
      </c>
      <c r="J5" s="241">
        <f t="shared" si="0"/>
        <v>1.7202970297029705</v>
      </c>
      <c r="K5" s="241">
        <f t="shared" si="0"/>
        <v>2.4504950495049505</v>
      </c>
      <c r="L5" s="241">
        <f t="shared" si="0"/>
        <v>1.0643564356435644</v>
      </c>
      <c r="M5" s="241">
        <f t="shared" si="0"/>
        <v>1.3242574257425743</v>
      </c>
      <c r="N5" s="241">
        <f t="shared" si="0"/>
        <v>0.13613861386138612</v>
      </c>
      <c r="O5" s="241">
        <f t="shared" si="0"/>
        <v>0.24752475247524752</v>
      </c>
      <c r="P5" s="241">
        <f t="shared" si="0"/>
        <v>1.2376237623762376</v>
      </c>
      <c r="Q5" s="241">
        <f t="shared" si="0"/>
        <v>0.63118811881188119</v>
      </c>
      <c r="R5" s="241">
        <f t="shared" si="0"/>
        <v>2.7475247524752477</v>
      </c>
      <c r="S5" s="242">
        <f t="shared" si="0"/>
        <v>2.1534653465346532</v>
      </c>
    </row>
    <row r="6" spans="1:19" s="9" customFormat="1" ht="18" customHeight="1" thickTop="1" x14ac:dyDescent="0.2">
      <c r="A6" s="396" t="s">
        <v>124</v>
      </c>
      <c r="B6" s="139" t="s">
        <v>29</v>
      </c>
      <c r="C6" s="243">
        <v>6734</v>
      </c>
      <c r="D6" s="244">
        <v>3709</v>
      </c>
      <c r="E6" s="240">
        <v>3025</v>
      </c>
      <c r="F6" s="244">
        <v>231</v>
      </c>
      <c r="G6" s="245">
        <v>203</v>
      </c>
      <c r="H6" s="239">
        <v>3069</v>
      </c>
      <c r="I6" s="239">
        <v>2380</v>
      </c>
      <c r="J6" s="239">
        <v>114</v>
      </c>
      <c r="K6" s="239">
        <v>156</v>
      </c>
      <c r="L6" s="239">
        <v>66</v>
      </c>
      <c r="M6" s="239">
        <v>96</v>
      </c>
      <c r="N6" s="239">
        <v>7</v>
      </c>
      <c r="O6" s="239">
        <v>17</v>
      </c>
      <c r="P6" s="239">
        <v>63</v>
      </c>
      <c r="Q6" s="239">
        <v>37</v>
      </c>
      <c r="R6" s="239">
        <v>159</v>
      </c>
      <c r="S6" s="246">
        <v>136</v>
      </c>
    </row>
    <row r="7" spans="1:19" s="9" customFormat="1" ht="18" customHeight="1" thickBot="1" x14ac:dyDescent="0.25">
      <c r="A7" s="398"/>
      <c r="B7" s="146" t="s">
        <v>17</v>
      </c>
      <c r="C7" s="247">
        <v>100</v>
      </c>
      <c r="D7" s="248">
        <f t="shared" si="0"/>
        <v>55.078705078705084</v>
      </c>
      <c r="E7" s="249">
        <f t="shared" si="0"/>
        <v>44.921294921294916</v>
      </c>
      <c r="F7" s="248">
        <f t="shared" si="0"/>
        <v>3.4303534303534304</v>
      </c>
      <c r="G7" s="250">
        <f t="shared" si="0"/>
        <v>3.0145530145530146</v>
      </c>
      <c r="H7" s="251">
        <f t="shared" si="0"/>
        <v>45.574695574695575</v>
      </c>
      <c r="I7" s="251">
        <f t="shared" si="0"/>
        <v>35.343035343035346</v>
      </c>
      <c r="J7" s="251">
        <f t="shared" si="0"/>
        <v>1.6929016929016927</v>
      </c>
      <c r="K7" s="251">
        <f t="shared" si="0"/>
        <v>2.3166023166023164</v>
      </c>
      <c r="L7" s="251">
        <f t="shared" si="0"/>
        <v>0.98010098010098012</v>
      </c>
      <c r="M7" s="251">
        <f t="shared" si="0"/>
        <v>1.4256014256014256</v>
      </c>
      <c r="N7" s="251">
        <f t="shared" si="0"/>
        <v>0.10395010395010396</v>
      </c>
      <c r="O7" s="251">
        <f t="shared" si="0"/>
        <v>0.25245025245025243</v>
      </c>
      <c r="P7" s="251">
        <f t="shared" si="0"/>
        <v>0.9355509355509356</v>
      </c>
      <c r="Q7" s="251">
        <f t="shared" si="0"/>
        <v>0.5494505494505495</v>
      </c>
      <c r="R7" s="251">
        <f t="shared" si="0"/>
        <v>2.361152361152361</v>
      </c>
      <c r="S7" s="249">
        <f t="shared" si="0"/>
        <v>2.0196020196020195</v>
      </c>
    </row>
    <row r="8" spans="1:19" s="9" customFormat="1" ht="18" customHeight="1" thickTop="1" x14ac:dyDescent="0.2">
      <c r="A8" s="399" t="s">
        <v>72</v>
      </c>
      <c r="B8" s="137" t="s">
        <v>21</v>
      </c>
      <c r="C8" s="209">
        <v>2200</v>
      </c>
      <c r="D8" s="210">
        <v>1303</v>
      </c>
      <c r="E8" s="211">
        <v>897</v>
      </c>
      <c r="F8" s="212">
        <v>70</v>
      </c>
      <c r="G8" s="213">
        <v>57</v>
      </c>
      <c r="H8" s="213">
        <v>1115</v>
      </c>
      <c r="I8" s="213">
        <v>720</v>
      </c>
      <c r="J8" s="213">
        <v>38</v>
      </c>
      <c r="K8" s="213">
        <v>52</v>
      </c>
      <c r="L8" s="213">
        <v>15</v>
      </c>
      <c r="M8" s="213">
        <v>27</v>
      </c>
      <c r="N8" s="213">
        <v>5</v>
      </c>
      <c r="O8" s="213">
        <v>4</v>
      </c>
      <c r="P8" s="213">
        <v>21</v>
      </c>
      <c r="Q8" s="213">
        <v>7</v>
      </c>
      <c r="R8" s="213">
        <v>39</v>
      </c>
      <c r="S8" s="214">
        <v>30</v>
      </c>
    </row>
    <row r="9" spans="1:19" s="9" customFormat="1" ht="19.5" customHeight="1" thickBot="1" x14ac:dyDescent="0.25">
      <c r="A9" s="400"/>
      <c r="B9" s="215" t="s">
        <v>17</v>
      </c>
      <c r="C9" s="60">
        <v>100</v>
      </c>
      <c r="D9" s="61">
        <f t="shared" si="0"/>
        <v>59.227272727272727</v>
      </c>
      <c r="E9" s="62">
        <f t="shared" si="0"/>
        <v>40.772727272727273</v>
      </c>
      <c r="F9" s="60">
        <f t="shared" si="0"/>
        <v>3.1818181818181817</v>
      </c>
      <c r="G9" s="61">
        <f t="shared" si="0"/>
        <v>2.5909090909090908</v>
      </c>
      <c r="H9" s="61">
        <f t="shared" si="0"/>
        <v>50.681818181818187</v>
      </c>
      <c r="I9" s="61">
        <f t="shared" si="0"/>
        <v>32.727272727272727</v>
      </c>
      <c r="J9" s="61">
        <f t="shared" si="0"/>
        <v>1.7272727272727273</v>
      </c>
      <c r="K9" s="61">
        <f t="shared" si="0"/>
        <v>2.3636363636363638</v>
      </c>
      <c r="L9" s="61">
        <f t="shared" si="0"/>
        <v>0.68181818181818177</v>
      </c>
      <c r="M9" s="61">
        <f t="shared" si="0"/>
        <v>1.2272727272727273</v>
      </c>
      <c r="N9" s="61">
        <f t="shared" si="0"/>
        <v>0.22727272727272727</v>
      </c>
      <c r="O9" s="61">
        <f t="shared" si="0"/>
        <v>0.18181818181818182</v>
      </c>
      <c r="P9" s="61">
        <f t="shared" si="0"/>
        <v>0.95454545454545459</v>
      </c>
      <c r="Q9" s="61">
        <f t="shared" si="0"/>
        <v>0.31818181818181818</v>
      </c>
      <c r="R9" s="61">
        <f t="shared" si="0"/>
        <v>1.7727272727272727</v>
      </c>
      <c r="S9" s="62">
        <f t="shared" si="0"/>
        <v>1.3636363636363635</v>
      </c>
    </row>
    <row r="10" spans="1:19" s="9" customFormat="1" ht="19.5" customHeight="1" thickTop="1" thickBot="1" x14ac:dyDescent="0.25">
      <c r="A10" s="401"/>
      <c r="B10" s="402"/>
      <c r="C10" s="402"/>
      <c r="D10" s="402"/>
      <c r="E10" s="402"/>
      <c r="F10" s="402"/>
      <c r="G10" s="402"/>
      <c r="H10" s="402"/>
      <c r="I10" s="402"/>
      <c r="J10" s="402"/>
      <c r="K10" s="402"/>
      <c r="L10" s="402"/>
      <c r="M10" s="402"/>
      <c r="N10" s="402"/>
      <c r="O10" s="402"/>
      <c r="P10" s="402"/>
      <c r="Q10" s="402"/>
      <c r="R10" s="402"/>
      <c r="S10" s="403"/>
    </row>
    <row r="11" spans="1:19" ht="24" customHeight="1" thickTop="1" x14ac:dyDescent="0.2">
      <c r="A11" s="399" t="s">
        <v>223</v>
      </c>
      <c r="B11" s="137" t="s">
        <v>21</v>
      </c>
      <c r="C11" s="209">
        <v>561</v>
      </c>
      <c r="D11" s="210">
        <v>342</v>
      </c>
      <c r="E11" s="211">
        <v>219</v>
      </c>
      <c r="F11" s="212">
        <v>19</v>
      </c>
      <c r="G11" s="213">
        <v>8</v>
      </c>
      <c r="H11" s="213">
        <v>296</v>
      </c>
      <c r="I11" s="213">
        <v>181</v>
      </c>
      <c r="J11" s="213">
        <v>8</v>
      </c>
      <c r="K11" s="213">
        <v>15</v>
      </c>
      <c r="L11" s="213">
        <v>2</v>
      </c>
      <c r="M11" s="213">
        <v>6</v>
      </c>
      <c r="N11" s="213">
        <v>1</v>
      </c>
      <c r="O11" s="213">
        <v>1</v>
      </c>
      <c r="P11" s="213">
        <v>4</v>
      </c>
      <c r="Q11" s="213">
        <v>2</v>
      </c>
      <c r="R11" s="213">
        <v>12</v>
      </c>
      <c r="S11" s="214">
        <v>6</v>
      </c>
    </row>
    <row r="12" spans="1:19" ht="24" customHeight="1" thickBot="1" x14ac:dyDescent="0.25">
      <c r="A12" s="404"/>
      <c r="B12" s="138" t="s">
        <v>17</v>
      </c>
      <c r="C12" s="78">
        <v>100</v>
      </c>
      <c r="D12" s="79">
        <f t="shared" ref="D12:S12" si="1">IF($C11=0,0%,(D11/$C11*100))</f>
        <v>60.962566844919785</v>
      </c>
      <c r="E12" s="80">
        <f t="shared" si="1"/>
        <v>39.037433155080215</v>
      </c>
      <c r="F12" s="78">
        <f t="shared" si="1"/>
        <v>3.3868092691622103</v>
      </c>
      <c r="G12" s="79">
        <f t="shared" si="1"/>
        <v>1.4260249554367201</v>
      </c>
      <c r="H12" s="79">
        <f t="shared" si="1"/>
        <v>52.762923351158641</v>
      </c>
      <c r="I12" s="79">
        <f t="shared" si="1"/>
        <v>32.263814616755795</v>
      </c>
      <c r="J12" s="79">
        <f t="shared" si="1"/>
        <v>1.4260249554367201</v>
      </c>
      <c r="K12" s="79">
        <f t="shared" si="1"/>
        <v>2.6737967914438503</v>
      </c>
      <c r="L12" s="79">
        <f t="shared" si="1"/>
        <v>0.35650623885918004</v>
      </c>
      <c r="M12" s="79">
        <f t="shared" si="1"/>
        <v>1.0695187165775399</v>
      </c>
      <c r="N12" s="79">
        <f t="shared" si="1"/>
        <v>0.17825311942959002</v>
      </c>
      <c r="O12" s="79">
        <f t="shared" si="1"/>
        <v>0.17825311942959002</v>
      </c>
      <c r="P12" s="79">
        <f t="shared" si="1"/>
        <v>0.71301247771836007</v>
      </c>
      <c r="Q12" s="79">
        <f t="shared" si="1"/>
        <v>0.35650623885918004</v>
      </c>
      <c r="R12" s="79">
        <f t="shared" si="1"/>
        <v>2.1390374331550799</v>
      </c>
      <c r="S12" s="80">
        <f t="shared" si="1"/>
        <v>1.0695187165775399</v>
      </c>
    </row>
    <row r="13" spans="1:19" ht="24" customHeight="1" thickBot="1" x14ac:dyDescent="0.25">
      <c r="A13" s="405" t="s">
        <v>159</v>
      </c>
      <c r="B13" s="406"/>
      <c r="C13" s="406"/>
      <c r="D13" s="406"/>
      <c r="E13" s="406"/>
      <c r="F13" s="406"/>
      <c r="G13" s="406"/>
      <c r="H13" s="406"/>
      <c r="I13" s="406"/>
      <c r="J13" s="406"/>
      <c r="K13" s="406"/>
      <c r="L13" s="406"/>
      <c r="M13" s="406"/>
      <c r="N13" s="406"/>
      <c r="O13" s="406"/>
      <c r="P13" s="406"/>
      <c r="Q13" s="406"/>
      <c r="R13" s="406"/>
      <c r="S13" s="407"/>
    </row>
    <row r="14" spans="1:19" s="10" customFormat="1" ht="27" customHeight="1" thickBot="1" x14ac:dyDescent="0.25">
      <c r="A14" s="263" t="s">
        <v>28</v>
      </c>
      <c r="B14" s="129" t="s">
        <v>29</v>
      </c>
      <c r="C14" s="92">
        <v>58</v>
      </c>
      <c r="D14" s="227"/>
      <c r="E14" s="228"/>
      <c r="F14" s="227"/>
      <c r="G14" s="229"/>
      <c r="H14" s="230"/>
      <c r="I14" s="230"/>
      <c r="J14" s="230"/>
      <c r="K14" s="230"/>
      <c r="L14" s="230"/>
      <c r="M14" s="230"/>
      <c r="N14" s="230"/>
      <c r="O14" s="230"/>
      <c r="P14" s="230"/>
      <c r="Q14" s="230"/>
      <c r="R14" s="230"/>
      <c r="S14" s="231"/>
    </row>
    <row r="15" spans="1:19" ht="18" customHeight="1" x14ac:dyDescent="0.2">
      <c r="A15" s="328" t="s">
        <v>41</v>
      </c>
      <c r="B15" s="232" t="s">
        <v>21</v>
      </c>
      <c r="C15" s="233">
        <v>1224</v>
      </c>
      <c r="D15" s="234">
        <v>795</v>
      </c>
      <c r="E15" s="235">
        <v>429</v>
      </c>
      <c r="F15" s="236">
        <v>118</v>
      </c>
      <c r="G15" s="237">
        <v>59</v>
      </c>
      <c r="H15" s="237">
        <v>495</v>
      </c>
      <c r="I15" s="237">
        <v>250</v>
      </c>
      <c r="J15" s="237">
        <v>102</v>
      </c>
      <c r="K15" s="237">
        <v>83</v>
      </c>
      <c r="L15" s="237">
        <v>42</v>
      </c>
      <c r="M15" s="237">
        <v>18</v>
      </c>
      <c r="N15" s="237"/>
      <c r="O15" s="237">
        <v>1</v>
      </c>
      <c r="P15" s="237">
        <v>10</v>
      </c>
      <c r="Q15" s="237">
        <v>2</v>
      </c>
      <c r="R15" s="237">
        <v>28</v>
      </c>
      <c r="S15" s="238">
        <v>16</v>
      </c>
    </row>
    <row r="16" spans="1:19" ht="18" customHeight="1" thickBot="1" x14ac:dyDescent="0.25">
      <c r="A16" s="383"/>
      <c r="B16" s="131" t="s">
        <v>17</v>
      </c>
      <c r="C16" s="78">
        <v>100</v>
      </c>
      <c r="D16" s="79">
        <f t="shared" ref="D16:S16" si="2">IF($C15=0,0%,(D15/$C15*100))</f>
        <v>64.950980392156865</v>
      </c>
      <c r="E16" s="80">
        <f t="shared" si="2"/>
        <v>35.049019607843135</v>
      </c>
      <c r="F16" s="78">
        <f t="shared" si="2"/>
        <v>9.6405228758169947</v>
      </c>
      <c r="G16" s="79">
        <f t="shared" si="2"/>
        <v>4.8202614379084974</v>
      </c>
      <c r="H16" s="79">
        <f t="shared" si="2"/>
        <v>40.441176470588239</v>
      </c>
      <c r="I16" s="79">
        <f t="shared" si="2"/>
        <v>20.424836601307188</v>
      </c>
      <c r="J16" s="79">
        <f t="shared" si="2"/>
        <v>8.3333333333333321</v>
      </c>
      <c r="K16" s="79">
        <f t="shared" si="2"/>
        <v>6.7810457516339868</v>
      </c>
      <c r="L16" s="79">
        <f t="shared" si="2"/>
        <v>3.4313725490196081</v>
      </c>
      <c r="M16" s="79">
        <f t="shared" si="2"/>
        <v>1.4705882352941175</v>
      </c>
      <c r="N16" s="79">
        <f t="shared" si="2"/>
        <v>0</v>
      </c>
      <c r="O16" s="79">
        <f t="shared" si="2"/>
        <v>8.1699346405228759E-2</v>
      </c>
      <c r="P16" s="79">
        <f t="shared" si="2"/>
        <v>0.81699346405228768</v>
      </c>
      <c r="Q16" s="79">
        <f t="shared" si="2"/>
        <v>0.16339869281045752</v>
      </c>
      <c r="R16" s="79">
        <f t="shared" si="2"/>
        <v>2.2875816993464051</v>
      </c>
      <c r="S16" s="80">
        <f t="shared" si="2"/>
        <v>1.3071895424836601</v>
      </c>
    </row>
    <row r="17" spans="1:19" ht="18" customHeight="1" x14ac:dyDescent="0.2">
      <c r="A17" s="328" t="s">
        <v>156</v>
      </c>
      <c r="B17" s="132" t="s">
        <v>21</v>
      </c>
      <c r="C17" s="104">
        <v>696</v>
      </c>
      <c r="D17" s="99">
        <v>464</v>
      </c>
      <c r="E17" s="100">
        <v>232</v>
      </c>
      <c r="F17" s="101">
        <v>60</v>
      </c>
      <c r="G17" s="102">
        <v>32</v>
      </c>
      <c r="H17" s="102">
        <v>298</v>
      </c>
      <c r="I17" s="102">
        <v>133</v>
      </c>
      <c r="J17" s="102">
        <v>61</v>
      </c>
      <c r="K17" s="102">
        <v>48</v>
      </c>
      <c r="L17" s="102">
        <v>24</v>
      </c>
      <c r="M17" s="102">
        <v>11</v>
      </c>
      <c r="N17" s="102"/>
      <c r="O17" s="102">
        <v>1</v>
      </c>
      <c r="P17" s="102">
        <v>2</v>
      </c>
      <c r="Q17" s="102">
        <v>1</v>
      </c>
      <c r="R17" s="102">
        <v>19</v>
      </c>
      <c r="S17" s="103">
        <v>6</v>
      </c>
    </row>
    <row r="18" spans="1:19" ht="18" customHeight="1" thickBot="1" x14ac:dyDescent="0.25">
      <c r="A18" s="383"/>
      <c r="B18" s="133" t="s">
        <v>17</v>
      </c>
      <c r="C18" s="83">
        <v>100</v>
      </c>
      <c r="D18" s="79">
        <f t="shared" ref="D18:S18" si="3">IF($C17=0,0%,(D17/$C17*100))</f>
        <v>66.666666666666657</v>
      </c>
      <c r="E18" s="80">
        <f t="shared" si="3"/>
        <v>33.333333333333329</v>
      </c>
      <c r="F18" s="78">
        <f t="shared" si="3"/>
        <v>8.6206896551724146</v>
      </c>
      <c r="G18" s="79">
        <f t="shared" si="3"/>
        <v>4.5977011494252871</v>
      </c>
      <c r="H18" s="79">
        <f t="shared" si="3"/>
        <v>42.816091954022987</v>
      </c>
      <c r="I18" s="79">
        <f t="shared" si="3"/>
        <v>19.109195402298852</v>
      </c>
      <c r="J18" s="79">
        <f t="shared" si="3"/>
        <v>8.7643678160919549</v>
      </c>
      <c r="K18" s="79">
        <f t="shared" si="3"/>
        <v>6.8965517241379306</v>
      </c>
      <c r="L18" s="79">
        <f t="shared" si="3"/>
        <v>3.4482758620689653</v>
      </c>
      <c r="M18" s="79">
        <f t="shared" si="3"/>
        <v>1.5804597701149428</v>
      </c>
      <c r="N18" s="79">
        <f t="shared" si="3"/>
        <v>0</v>
      </c>
      <c r="O18" s="79">
        <f t="shared" si="3"/>
        <v>0.14367816091954022</v>
      </c>
      <c r="P18" s="79">
        <f t="shared" si="3"/>
        <v>0.28735632183908044</v>
      </c>
      <c r="Q18" s="79">
        <f t="shared" si="3"/>
        <v>0.14367816091954022</v>
      </c>
      <c r="R18" s="79">
        <f t="shared" si="3"/>
        <v>2.7298850574712645</v>
      </c>
      <c r="S18" s="80">
        <f t="shared" si="3"/>
        <v>0.86206896551724133</v>
      </c>
    </row>
    <row r="19" spans="1:19" s="3" customFormat="1" ht="15.6" customHeight="1" x14ac:dyDescent="0.2">
      <c r="A19" s="384" t="s">
        <v>30</v>
      </c>
      <c r="B19" s="140" t="s">
        <v>21</v>
      </c>
      <c r="C19" s="105">
        <v>652</v>
      </c>
      <c r="D19" s="99">
        <v>444</v>
      </c>
      <c r="E19" s="100">
        <v>208</v>
      </c>
      <c r="F19" s="101">
        <v>58</v>
      </c>
      <c r="G19" s="102">
        <v>28</v>
      </c>
      <c r="H19" s="102">
        <v>285</v>
      </c>
      <c r="I19" s="102">
        <v>121</v>
      </c>
      <c r="J19" s="102">
        <v>57</v>
      </c>
      <c r="K19" s="102">
        <v>41</v>
      </c>
      <c r="L19" s="102">
        <v>23</v>
      </c>
      <c r="M19" s="102">
        <v>10</v>
      </c>
      <c r="N19" s="102"/>
      <c r="O19" s="102">
        <v>1</v>
      </c>
      <c r="P19" s="102">
        <v>2</v>
      </c>
      <c r="Q19" s="102">
        <v>1</v>
      </c>
      <c r="R19" s="102">
        <v>19</v>
      </c>
      <c r="S19" s="103">
        <v>6</v>
      </c>
    </row>
    <row r="20" spans="1:19" s="3" customFormat="1" ht="15.6" customHeight="1" thickBot="1" x14ac:dyDescent="0.25">
      <c r="A20" s="385"/>
      <c r="B20" s="131" t="s">
        <v>17</v>
      </c>
      <c r="C20" s="83">
        <v>100</v>
      </c>
      <c r="D20" s="79">
        <f t="shared" ref="D20:S20" si="4">IF($C19=0,0%,(D19/$C19*100))</f>
        <v>68.098159509202446</v>
      </c>
      <c r="E20" s="80">
        <f t="shared" si="4"/>
        <v>31.901840490797547</v>
      </c>
      <c r="F20" s="78">
        <f t="shared" si="4"/>
        <v>8.8957055214723919</v>
      </c>
      <c r="G20" s="79">
        <f t="shared" si="4"/>
        <v>4.294478527607362</v>
      </c>
      <c r="H20" s="79">
        <f t="shared" si="4"/>
        <v>43.711656441717786</v>
      </c>
      <c r="I20" s="79">
        <f t="shared" si="4"/>
        <v>18.55828220858896</v>
      </c>
      <c r="J20" s="79">
        <f t="shared" si="4"/>
        <v>8.7423312883435571</v>
      </c>
      <c r="K20" s="79">
        <f t="shared" si="4"/>
        <v>6.2883435582822083</v>
      </c>
      <c r="L20" s="79">
        <f t="shared" si="4"/>
        <v>3.5276073619631898</v>
      </c>
      <c r="M20" s="79">
        <f t="shared" si="4"/>
        <v>1.5337423312883436</v>
      </c>
      <c r="N20" s="79">
        <f t="shared" si="4"/>
        <v>0</v>
      </c>
      <c r="O20" s="79">
        <f t="shared" si="4"/>
        <v>0.15337423312883436</v>
      </c>
      <c r="P20" s="79">
        <f t="shared" si="4"/>
        <v>0.30674846625766872</v>
      </c>
      <c r="Q20" s="79">
        <f t="shared" si="4"/>
        <v>0.15337423312883436</v>
      </c>
      <c r="R20" s="79">
        <f t="shared" si="4"/>
        <v>2.9141104294478524</v>
      </c>
      <c r="S20" s="80">
        <f t="shared" si="4"/>
        <v>0.92024539877300615</v>
      </c>
    </row>
    <row r="21" spans="1:19" ht="18" customHeight="1" x14ac:dyDescent="0.2">
      <c r="A21" s="386" t="s">
        <v>158</v>
      </c>
      <c r="B21" s="140" t="s">
        <v>21</v>
      </c>
      <c r="C21" s="105">
        <v>49</v>
      </c>
      <c r="D21" s="99">
        <v>24</v>
      </c>
      <c r="E21" s="100">
        <v>25</v>
      </c>
      <c r="F21" s="101">
        <v>3</v>
      </c>
      <c r="G21" s="102">
        <v>3</v>
      </c>
      <c r="H21" s="102">
        <v>18</v>
      </c>
      <c r="I21" s="102">
        <v>20</v>
      </c>
      <c r="J21" s="102">
        <v>1</v>
      </c>
      <c r="K21" s="102">
        <v>2</v>
      </c>
      <c r="L21" s="102"/>
      <c r="M21" s="102"/>
      <c r="N21" s="102"/>
      <c r="O21" s="102"/>
      <c r="P21" s="102"/>
      <c r="Q21" s="102"/>
      <c r="R21" s="102">
        <v>2</v>
      </c>
      <c r="S21" s="103"/>
    </row>
    <row r="22" spans="1:19" ht="18" customHeight="1" thickBot="1" x14ac:dyDescent="0.25">
      <c r="A22" s="387"/>
      <c r="B22" s="131" t="s">
        <v>17</v>
      </c>
      <c r="C22" s="78">
        <v>100</v>
      </c>
      <c r="D22" s="79">
        <f t="shared" ref="D22:S22" si="5">IF($C21=0,0%,(D21/$C21*100))</f>
        <v>48.979591836734691</v>
      </c>
      <c r="E22" s="80">
        <f t="shared" si="5"/>
        <v>51.020408163265309</v>
      </c>
      <c r="F22" s="78">
        <f t="shared" si="5"/>
        <v>6.1224489795918364</v>
      </c>
      <c r="G22" s="79">
        <f t="shared" si="5"/>
        <v>6.1224489795918364</v>
      </c>
      <c r="H22" s="79">
        <f t="shared" si="5"/>
        <v>36.734693877551024</v>
      </c>
      <c r="I22" s="79">
        <f t="shared" si="5"/>
        <v>40.816326530612244</v>
      </c>
      <c r="J22" s="79">
        <f t="shared" si="5"/>
        <v>2.0408163265306123</v>
      </c>
      <c r="K22" s="79">
        <f t="shared" si="5"/>
        <v>4.0816326530612246</v>
      </c>
      <c r="L22" s="79">
        <f t="shared" si="5"/>
        <v>0</v>
      </c>
      <c r="M22" s="79">
        <f t="shared" si="5"/>
        <v>0</v>
      </c>
      <c r="N22" s="79">
        <f t="shared" si="5"/>
        <v>0</v>
      </c>
      <c r="O22" s="79">
        <f t="shared" si="5"/>
        <v>0</v>
      </c>
      <c r="P22" s="79">
        <f t="shared" si="5"/>
        <v>0</v>
      </c>
      <c r="Q22" s="79">
        <f t="shared" si="5"/>
        <v>0</v>
      </c>
      <c r="R22" s="79">
        <f t="shared" si="5"/>
        <v>4.0816326530612246</v>
      </c>
      <c r="S22" s="80">
        <f t="shared" si="5"/>
        <v>0</v>
      </c>
    </row>
    <row r="23" spans="1:19" s="10" customFormat="1" ht="27" customHeight="1" thickBot="1" x14ac:dyDescent="0.25">
      <c r="A23" s="410" t="s">
        <v>157</v>
      </c>
      <c r="B23" s="411"/>
      <c r="C23" s="411"/>
      <c r="D23" s="411"/>
      <c r="E23" s="411"/>
      <c r="F23" s="411"/>
      <c r="G23" s="411"/>
      <c r="H23" s="411"/>
      <c r="I23" s="411"/>
      <c r="J23" s="411"/>
      <c r="K23" s="411"/>
      <c r="L23" s="411"/>
      <c r="M23" s="411"/>
      <c r="N23" s="411"/>
      <c r="O23" s="411"/>
      <c r="P23" s="411"/>
      <c r="Q23" s="411"/>
      <c r="R23" s="411"/>
      <c r="S23" s="412"/>
    </row>
    <row r="24" spans="1:19" s="10" customFormat="1" ht="27" customHeight="1" thickBot="1" x14ac:dyDescent="0.25">
      <c r="A24" s="262" t="s">
        <v>28</v>
      </c>
      <c r="B24" s="129" t="s">
        <v>29</v>
      </c>
      <c r="C24" s="282">
        <v>21</v>
      </c>
      <c r="D24" s="19"/>
      <c r="E24" s="46"/>
      <c r="F24" s="19"/>
      <c r="G24" s="20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2"/>
    </row>
    <row r="25" spans="1:19" s="10" customFormat="1" ht="15" customHeight="1" x14ac:dyDescent="0.2">
      <c r="A25" s="328" t="s">
        <v>41</v>
      </c>
      <c r="B25" s="132" t="s">
        <v>21</v>
      </c>
      <c r="C25" s="105">
        <v>511</v>
      </c>
      <c r="D25" s="99">
        <v>324</v>
      </c>
      <c r="E25" s="100">
        <v>187</v>
      </c>
      <c r="F25" s="101">
        <v>25</v>
      </c>
      <c r="G25" s="102">
        <v>15</v>
      </c>
      <c r="H25" s="102">
        <v>240</v>
      </c>
      <c r="I25" s="102">
        <v>143</v>
      </c>
      <c r="J25" s="102">
        <v>21</v>
      </c>
      <c r="K25" s="102">
        <v>17</v>
      </c>
      <c r="L25" s="102">
        <v>26</v>
      </c>
      <c r="M25" s="102">
        <v>4</v>
      </c>
      <c r="N25" s="102"/>
      <c r="O25" s="102"/>
      <c r="P25" s="102">
        <v>4</v>
      </c>
      <c r="Q25" s="102">
        <v>1</v>
      </c>
      <c r="R25" s="102">
        <v>8</v>
      </c>
      <c r="S25" s="103">
        <v>7</v>
      </c>
    </row>
    <row r="26" spans="1:19" s="10" customFormat="1" ht="15" customHeight="1" thickBot="1" x14ac:dyDescent="0.25">
      <c r="A26" s="383"/>
      <c r="B26" s="131" t="s">
        <v>17</v>
      </c>
      <c r="C26" s="78">
        <v>100</v>
      </c>
      <c r="D26" s="79">
        <f t="shared" ref="D26:S26" si="6">IF($C25=0,0%,(D25/$C25*100))</f>
        <v>63.405088062622305</v>
      </c>
      <c r="E26" s="80">
        <f t="shared" si="6"/>
        <v>36.594911937377688</v>
      </c>
      <c r="F26" s="78">
        <f t="shared" si="6"/>
        <v>4.8923679060665357</v>
      </c>
      <c r="G26" s="79">
        <f t="shared" si="6"/>
        <v>2.9354207436399218</v>
      </c>
      <c r="H26" s="79">
        <f t="shared" si="6"/>
        <v>46.966731898238748</v>
      </c>
      <c r="I26" s="79">
        <f t="shared" si="6"/>
        <v>27.984344422700584</v>
      </c>
      <c r="J26" s="79">
        <f t="shared" si="6"/>
        <v>4.10958904109589</v>
      </c>
      <c r="K26" s="79">
        <f t="shared" si="6"/>
        <v>3.3268101761252442</v>
      </c>
      <c r="L26" s="79">
        <f t="shared" si="6"/>
        <v>5.0880626223091969</v>
      </c>
      <c r="M26" s="79">
        <f t="shared" si="6"/>
        <v>0.78277886497064575</v>
      </c>
      <c r="N26" s="79">
        <f t="shared" si="6"/>
        <v>0</v>
      </c>
      <c r="O26" s="79">
        <f t="shared" si="6"/>
        <v>0</v>
      </c>
      <c r="P26" s="79">
        <f t="shared" si="6"/>
        <v>0.78277886497064575</v>
      </c>
      <c r="Q26" s="79">
        <f t="shared" si="6"/>
        <v>0.19569471624266144</v>
      </c>
      <c r="R26" s="79">
        <f t="shared" si="6"/>
        <v>1.5655577299412915</v>
      </c>
      <c r="S26" s="80">
        <f t="shared" si="6"/>
        <v>1.3698630136986301</v>
      </c>
    </row>
    <row r="27" spans="1:19" s="10" customFormat="1" ht="15" customHeight="1" x14ac:dyDescent="0.2">
      <c r="A27" s="328" t="s">
        <v>156</v>
      </c>
      <c r="B27" s="132" t="s">
        <v>21</v>
      </c>
      <c r="C27" s="104">
        <v>365</v>
      </c>
      <c r="D27" s="99">
        <v>221</v>
      </c>
      <c r="E27" s="100">
        <v>144</v>
      </c>
      <c r="F27" s="101">
        <v>16</v>
      </c>
      <c r="G27" s="102">
        <v>10</v>
      </c>
      <c r="H27" s="102">
        <v>164</v>
      </c>
      <c r="I27" s="102">
        <v>111</v>
      </c>
      <c r="J27" s="102">
        <v>14</v>
      </c>
      <c r="K27" s="102">
        <v>13</v>
      </c>
      <c r="L27" s="102">
        <v>22</v>
      </c>
      <c r="M27" s="102">
        <v>3</v>
      </c>
      <c r="N27" s="102"/>
      <c r="O27" s="102"/>
      <c r="P27" s="102">
        <v>2</v>
      </c>
      <c r="Q27" s="102">
        <v>1</v>
      </c>
      <c r="R27" s="102">
        <v>3</v>
      </c>
      <c r="S27" s="103">
        <v>6</v>
      </c>
    </row>
    <row r="28" spans="1:19" s="10" customFormat="1" ht="13.9" customHeight="1" thickBot="1" x14ac:dyDescent="0.25">
      <c r="A28" s="383"/>
      <c r="B28" s="133" t="s">
        <v>17</v>
      </c>
      <c r="C28" s="83">
        <v>100</v>
      </c>
      <c r="D28" s="79">
        <f t="shared" ref="D28:S28" si="7">IF($C27=0,0%,(D27/$C27*100))</f>
        <v>60.547945205479451</v>
      </c>
      <c r="E28" s="80">
        <f t="shared" si="7"/>
        <v>39.452054794520549</v>
      </c>
      <c r="F28" s="78">
        <f t="shared" si="7"/>
        <v>4.3835616438356162</v>
      </c>
      <c r="G28" s="79">
        <f t="shared" si="7"/>
        <v>2.7397260273972601</v>
      </c>
      <c r="H28" s="79">
        <f t="shared" si="7"/>
        <v>44.93150684931507</v>
      </c>
      <c r="I28" s="79">
        <f t="shared" si="7"/>
        <v>30.410958904109592</v>
      </c>
      <c r="J28" s="79">
        <f t="shared" si="7"/>
        <v>3.8356164383561646</v>
      </c>
      <c r="K28" s="79">
        <f t="shared" si="7"/>
        <v>3.5616438356164384</v>
      </c>
      <c r="L28" s="79">
        <f t="shared" si="7"/>
        <v>6.0273972602739727</v>
      </c>
      <c r="M28" s="79">
        <f t="shared" si="7"/>
        <v>0.82191780821917804</v>
      </c>
      <c r="N28" s="79">
        <f t="shared" si="7"/>
        <v>0</v>
      </c>
      <c r="O28" s="79">
        <f t="shared" si="7"/>
        <v>0</v>
      </c>
      <c r="P28" s="79">
        <f t="shared" si="7"/>
        <v>0.54794520547945202</v>
      </c>
      <c r="Q28" s="79">
        <f t="shared" si="7"/>
        <v>0.27397260273972601</v>
      </c>
      <c r="R28" s="79">
        <f t="shared" si="7"/>
        <v>0.82191780821917804</v>
      </c>
      <c r="S28" s="80">
        <f t="shared" si="7"/>
        <v>1.6438356164383561</v>
      </c>
    </row>
    <row r="29" spans="1:19" s="3" customFormat="1" ht="15.6" customHeight="1" x14ac:dyDescent="0.2">
      <c r="A29" s="384" t="s">
        <v>30</v>
      </c>
      <c r="B29" s="140" t="s">
        <v>21</v>
      </c>
      <c r="C29" s="105">
        <v>150</v>
      </c>
      <c r="D29" s="99">
        <v>115</v>
      </c>
      <c r="E29" s="100">
        <v>35</v>
      </c>
      <c r="F29" s="101">
        <v>9</v>
      </c>
      <c r="G29" s="102">
        <v>2</v>
      </c>
      <c r="H29" s="102">
        <v>90</v>
      </c>
      <c r="I29" s="102">
        <v>29</v>
      </c>
      <c r="J29" s="102">
        <v>6</v>
      </c>
      <c r="K29" s="102">
        <v>2</v>
      </c>
      <c r="L29" s="102">
        <v>6</v>
      </c>
      <c r="M29" s="102">
        <v>2</v>
      </c>
      <c r="N29" s="102"/>
      <c r="O29" s="102"/>
      <c r="P29" s="102">
        <v>1</v>
      </c>
      <c r="Q29" s="102"/>
      <c r="R29" s="102">
        <v>3</v>
      </c>
      <c r="S29" s="103"/>
    </row>
    <row r="30" spans="1:19" s="3" customFormat="1" ht="15.6" customHeight="1" thickBot="1" x14ac:dyDescent="0.25">
      <c r="A30" s="385"/>
      <c r="B30" s="131" t="s">
        <v>17</v>
      </c>
      <c r="C30" s="83">
        <v>100</v>
      </c>
      <c r="D30" s="79">
        <f t="shared" ref="D30:S30" si="8">IF($C29=0,0%,(D29/$C29*100))</f>
        <v>76.666666666666671</v>
      </c>
      <c r="E30" s="80">
        <f t="shared" si="8"/>
        <v>23.333333333333332</v>
      </c>
      <c r="F30" s="78">
        <f t="shared" si="8"/>
        <v>6</v>
      </c>
      <c r="G30" s="79">
        <f t="shared" si="8"/>
        <v>1.3333333333333335</v>
      </c>
      <c r="H30" s="79">
        <f t="shared" si="8"/>
        <v>60</v>
      </c>
      <c r="I30" s="79">
        <f t="shared" si="8"/>
        <v>19.333333333333332</v>
      </c>
      <c r="J30" s="79">
        <f t="shared" si="8"/>
        <v>4</v>
      </c>
      <c r="K30" s="79">
        <f t="shared" si="8"/>
        <v>1.3333333333333335</v>
      </c>
      <c r="L30" s="79">
        <f t="shared" si="8"/>
        <v>4</v>
      </c>
      <c r="M30" s="79">
        <f t="shared" si="8"/>
        <v>1.3333333333333335</v>
      </c>
      <c r="N30" s="79">
        <f t="shared" si="8"/>
        <v>0</v>
      </c>
      <c r="O30" s="79">
        <f t="shared" si="8"/>
        <v>0</v>
      </c>
      <c r="P30" s="79">
        <f t="shared" si="8"/>
        <v>0.66666666666666674</v>
      </c>
      <c r="Q30" s="79">
        <f t="shared" si="8"/>
        <v>0</v>
      </c>
      <c r="R30" s="79">
        <f t="shared" si="8"/>
        <v>2</v>
      </c>
      <c r="S30" s="80">
        <f t="shared" si="8"/>
        <v>0</v>
      </c>
    </row>
    <row r="31" spans="1:19" s="10" customFormat="1" ht="16.149999999999999" customHeight="1" x14ac:dyDescent="0.2">
      <c r="A31" s="386" t="s">
        <v>158</v>
      </c>
      <c r="B31" s="140" t="s">
        <v>21</v>
      </c>
      <c r="C31" s="105">
        <v>5</v>
      </c>
      <c r="D31" s="99">
        <v>4</v>
      </c>
      <c r="E31" s="100">
        <v>1</v>
      </c>
      <c r="F31" s="101">
        <v>1</v>
      </c>
      <c r="G31" s="102"/>
      <c r="H31" s="102">
        <v>2</v>
      </c>
      <c r="I31" s="102">
        <v>1</v>
      </c>
      <c r="J31" s="102"/>
      <c r="K31" s="102"/>
      <c r="L31" s="102"/>
      <c r="M31" s="102"/>
      <c r="N31" s="102"/>
      <c r="O31" s="102"/>
      <c r="P31" s="102"/>
      <c r="Q31" s="102"/>
      <c r="R31" s="102">
        <v>1</v>
      </c>
      <c r="S31" s="103"/>
    </row>
    <row r="32" spans="1:19" s="10" customFormat="1" ht="16.149999999999999" customHeight="1" thickBot="1" x14ac:dyDescent="0.25">
      <c r="A32" s="387"/>
      <c r="B32" s="141" t="s">
        <v>17</v>
      </c>
      <c r="C32" s="60">
        <v>100</v>
      </c>
      <c r="D32" s="61">
        <f t="shared" ref="D32:S32" si="9">IF($C31=0,0%,(D31/$C31*100))</f>
        <v>80</v>
      </c>
      <c r="E32" s="62">
        <f t="shared" si="9"/>
        <v>20</v>
      </c>
      <c r="F32" s="60">
        <f t="shared" si="9"/>
        <v>20</v>
      </c>
      <c r="G32" s="61">
        <f t="shared" si="9"/>
        <v>0</v>
      </c>
      <c r="H32" s="61">
        <f t="shared" si="9"/>
        <v>40</v>
      </c>
      <c r="I32" s="61">
        <f t="shared" si="9"/>
        <v>20</v>
      </c>
      <c r="J32" s="61">
        <f t="shared" si="9"/>
        <v>0</v>
      </c>
      <c r="K32" s="61">
        <f t="shared" si="9"/>
        <v>0</v>
      </c>
      <c r="L32" s="61">
        <f t="shared" si="9"/>
        <v>0</v>
      </c>
      <c r="M32" s="61">
        <f t="shared" si="9"/>
        <v>0</v>
      </c>
      <c r="N32" s="61">
        <f t="shared" si="9"/>
        <v>0</v>
      </c>
      <c r="O32" s="61">
        <f t="shared" si="9"/>
        <v>0</v>
      </c>
      <c r="P32" s="61">
        <f t="shared" si="9"/>
        <v>0</v>
      </c>
      <c r="Q32" s="61">
        <f t="shared" si="9"/>
        <v>0</v>
      </c>
      <c r="R32" s="61">
        <f t="shared" si="9"/>
        <v>20</v>
      </c>
      <c r="S32" s="62">
        <f t="shared" si="9"/>
        <v>0</v>
      </c>
    </row>
    <row r="33" spans="1:19" s="10" customFormat="1" ht="27" customHeight="1" thickBot="1" x14ac:dyDescent="0.25">
      <c r="A33" s="410" t="s">
        <v>232</v>
      </c>
      <c r="B33" s="413"/>
      <c r="C33" s="413"/>
      <c r="D33" s="413"/>
      <c r="E33" s="413"/>
      <c r="F33" s="413"/>
      <c r="G33" s="413"/>
      <c r="H33" s="413"/>
      <c r="I33" s="413"/>
      <c r="J33" s="413"/>
      <c r="K33" s="413"/>
      <c r="L33" s="413"/>
      <c r="M33" s="413"/>
      <c r="N33" s="413"/>
      <c r="O33" s="413"/>
      <c r="P33" s="413"/>
      <c r="Q33" s="413"/>
      <c r="R33" s="413"/>
      <c r="S33" s="414"/>
    </row>
    <row r="34" spans="1:19" s="10" customFormat="1" ht="26.1" customHeight="1" thickBot="1" x14ac:dyDescent="0.25">
      <c r="A34" s="262" t="s">
        <v>67</v>
      </c>
      <c r="B34" s="129" t="s">
        <v>29</v>
      </c>
      <c r="C34" s="39">
        <v>24</v>
      </c>
      <c r="D34" s="19"/>
      <c r="E34" s="46"/>
      <c r="F34" s="19"/>
      <c r="G34" s="20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2"/>
    </row>
    <row r="35" spans="1:19" s="10" customFormat="1" ht="12.75" customHeight="1" thickBot="1" x14ac:dyDescent="0.25">
      <c r="A35" s="346" t="s">
        <v>68</v>
      </c>
      <c r="B35" s="132" t="s">
        <v>21</v>
      </c>
      <c r="C35" s="104">
        <v>1818</v>
      </c>
      <c r="D35" s="99">
        <v>1087</v>
      </c>
      <c r="E35" s="100">
        <v>731</v>
      </c>
      <c r="F35" s="101">
        <v>61</v>
      </c>
      <c r="G35" s="102">
        <v>47</v>
      </c>
      <c r="H35" s="102">
        <v>927</v>
      </c>
      <c r="I35" s="102">
        <v>579</v>
      </c>
      <c r="J35" s="102">
        <v>29</v>
      </c>
      <c r="K35" s="102">
        <v>46</v>
      </c>
      <c r="L35" s="102">
        <v>13</v>
      </c>
      <c r="M35" s="102">
        <v>23</v>
      </c>
      <c r="N35" s="102">
        <v>3</v>
      </c>
      <c r="O35" s="102">
        <v>4</v>
      </c>
      <c r="P35" s="102">
        <v>16</v>
      </c>
      <c r="Q35" s="102">
        <v>6</v>
      </c>
      <c r="R35" s="102">
        <v>38</v>
      </c>
      <c r="S35" s="103">
        <v>26</v>
      </c>
    </row>
    <row r="36" spans="1:19" s="10" customFormat="1" ht="12.75" customHeight="1" thickBot="1" x14ac:dyDescent="0.25">
      <c r="A36" s="346"/>
      <c r="B36" s="133" t="s">
        <v>17</v>
      </c>
      <c r="C36" s="78">
        <v>100</v>
      </c>
      <c r="D36" s="79">
        <f t="shared" ref="D36:S36" si="10">IF($C35=0,0%,(D35/$C35*100))</f>
        <v>59.790979097909791</v>
      </c>
      <c r="E36" s="80">
        <f t="shared" si="10"/>
        <v>40.209020902090209</v>
      </c>
      <c r="F36" s="78">
        <f t="shared" si="10"/>
        <v>3.3553355335533555</v>
      </c>
      <c r="G36" s="79">
        <f t="shared" si="10"/>
        <v>2.5852585258525851</v>
      </c>
      <c r="H36" s="79">
        <f t="shared" si="10"/>
        <v>50.990099009900987</v>
      </c>
      <c r="I36" s="79">
        <f t="shared" si="10"/>
        <v>31.848184818481851</v>
      </c>
      <c r="J36" s="79">
        <f t="shared" si="10"/>
        <v>1.5951595159515952</v>
      </c>
      <c r="K36" s="79">
        <f t="shared" si="10"/>
        <v>2.5302530253025304</v>
      </c>
      <c r="L36" s="79">
        <f t="shared" si="10"/>
        <v>0.7150715071507151</v>
      </c>
      <c r="M36" s="79">
        <f t="shared" si="10"/>
        <v>1.2651265126512652</v>
      </c>
      <c r="N36" s="79">
        <f t="shared" si="10"/>
        <v>0.16501650165016502</v>
      </c>
      <c r="O36" s="79">
        <f t="shared" si="10"/>
        <v>0.22002200220022</v>
      </c>
      <c r="P36" s="79">
        <f t="shared" si="10"/>
        <v>0.88008800880088001</v>
      </c>
      <c r="Q36" s="79">
        <f t="shared" si="10"/>
        <v>0.33003300330033003</v>
      </c>
      <c r="R36" s="79">
        <f t="shared" si="10"/>
        <v>2.0902090209020905</v>
      </c>
      <c r="S36" s="80">
        <f t="shared" si="10"/>
        <v>1.4301430143014302</v>
      </c>
    </row>
    <row r="37" spans="1:19" s="10" customFormat="1" ht="14.25" customHeight="1" thickBot="1" x14ac:dyDescent="0.25">
      <c r="A37" s="346" t="s">
        <v>69</v>
      </c>
      <c r="B37" s="132" t="s">
        <v>21</v>
      </c>
      <c r="C37" s="104">
        <v>45</v>
      </c>
      <c r="D37" s="99">
        <v>19</v>
      </c>
      <c r="E37" s="100">
        <v>26</v>
      </c>
      <c r="F37" s="101"/>
      <c r="G37" s="102">
        <v>2</v>
      </c>
      <c r="H37" s="102">
        <v>17</v>
      </c>
      <c r="I37" s="102">
        <v>21</v>
      </c>
      <c r="J37" s="102">
        <v>2</v>
      </c>
      <c r="K37" s="102">
        <v>2</v>
      </c>
      <c r="L37" s="102"/>
      <c r="M37" s="102">
        <v>1</v>
      </c>
      <c r="N37" s="102"/>
      <c r="O37" s="102"/>
      <c r="P37" s="102"/>
      <c r="Q37" s="102"/>
      <c r="R37" s="102"/>
      <c r="S37" s="103"/>
    </row>
    <row r="38" spans="1:19" s="10" customFormat="1" ht="14.25" customHeight="1" thickBot="1" x14ac:dyDescent="0.25">
      <c r="A38" s="408"/>
      <c r="B38" s="133" t="s">
        <v>17</v>
      </c>
      <c r="C38" s="78">
        <v>100</v>
      </c>
      <c r="D38" s="79">
        <f t="shared" ref="D38:S38" si="11">IF($C37=0,0%,(D37/$C37*100))</f>
        <v>42.222222222222221</v>
      </c>
      <c r="E38" s="80">
        <f t="shared" si="11"/>
        <v>57.777777777777771</v>
      </c>
      <c r="F38" s="78">
        <f t="shared" si="11"/>
        <v>0</v>
      </c>
      <c r="G38" s="79">
        <f t="shared" si="11"/>
        <v>4.4444444444444446</v>
      </c>
      <c r="H38" s="79">
        <f t="shared" si="11"/>
        <v>37.777777777777779</v>
      </c>
      <c r="I38" s="79">
        <f t="shared" si="11"/>
        <v>46.666666666666664</v>
      </c>
      <c r="J38" s="79">
        <f t="shared" si="11"/>
        <v>4.4444444444444446</v>
      </c>
      <c r="K38" s="79">
        <f t="shared" si="11"/>
        <v>4.4444444444444446</v>
      </c>
      <c r="L38" s="79">
        <f t="shared" si="11"/>
        <v>0</v>
      </c>
      <c r="M38" s="79">
        <f t="shared" si="11"/>
        <v>2.2222222222222223</v>
      </c>
      <c r="N38" s="79">
        <f t="shared" si="11"/>
        <v>0</v>
      </c>
      <c r="O38" s="79">
        <f t="shared" si="11"/>
        <v>0</v>
      </c>
      <c r="P38" s="79">
        <f t="shared" si="11"/>
        <v>0</v>
      </c>
      <c r="Q38" s="79">
        <f t="shared" si="11"/>
        <v>0</v>
      </c>
      <c r="R38" s="79">
        <f t="shared" si="11"/>
        <v>0</v>
      </c>
      <c r="S38" s="80">
        <f t="shared" si="11"/>
        <v>0</v>
      </c>
    </row>
    <row r="39" spans="1:19" s="10" customFormat="1" ht="14.25" customHeight="1" thickBot="1" x14ac:dyDescent="0.25">
      <c r="A39" s="346" t="s">
        <v>70</v>
      </c>
      <c r="B39" s="132" t="s">
        <v>21</v>
      </c>
      <c r="C39" s="104">
        <v>24</v>
      </c>
      <c r="D39" s="99">
        <v>10</v>
      </c>
      <c r="E39" s="100">
        <v>14</v>
      </c>
      <c r="F39" s="101"/>
      <c r="G39" s="102">
        <v>1</v>
      </c>
      <c r="H39" s="102">
        <v>8</v>
      </c>
      <c r="I39" s="102">
        <v>11</v>
      </c>
      <c r="J39" s="102">
        <v>2</v>
      </c>
      <c r="K39" s="102">
        <v>2</v>
      </c>
      <c r="L39" s="102"/>
      <c r="M39" s="102"/>
      <c r="N39" s="102"/>
      <c r="O39" s="102"/>
      <c r="P39" s="102"/>
      <c r="Q39" s="102"/>
      <c r="R39" s="102"/>
      <c r="S39" s="103"/>
    </row>
    <row r="40" spans="1:19" s="10" customFormat="1" ht="15.75" customHeight="1" thickBot="1" x14ac:dyDescent="0.25">
      <c r="A40" s="409"/>
      <c r="B40" s="142" t="s">
        <v>17</v>
      </c>
      <c r="C40" s="60">
        <v>100</v>
      </c>
      <c r="D40" s="61">
        <f t="shared" ref="D40:S40" si="12">IF($C39=0,0%,(D39/$C39*100))</f>
        <v>41.666666666666671</v>
      </c>
      <c r="E40" s="62">
        <f t="shared" si="12"/>
        <v>58.333333333333336</v>
      </c>
      <c r="F40" s="60">
        <f t="shared" si="12"/>
        <v>0</v>
      </c>
      <c r="G40" s="61">
        <f t="shared" si="12"/>
        <v>4.1666666666666661</v>
      </c>
      <c r="H40" s="61">
        <f t="shared" si="12"/>
        <v>33.333333333333329</v>
      </c>
      <c r="I40" s="61">
        <f t="shared" si="12"/>
        <v>45.833333333333329</v>
      </c>
      <c r="J40" s="61">
        <f t="shared" si="12"/>
        <v>8.3333333333333321</v>
      </c>
      <c r="K40" s="61">
        <f t="shared" si="12"/>
        <v>8.3333333333333321</v>
      </c>
      <c r="L40" s="61">
        <f t="shared" si="12"/>
        <v>0</v>
      </c>
      <c r="M40" s="61">
        <f t="shared" si="12"/>
        <v>0</v>
      </c>
      <c r="N40" s="61">
        <f t="shared" si="12"/>
        <v>0</v>
      </c>
      <c r="O40" s="61">
        <f t="shared" si="12"/>
        <v>0</v>
      </c>
      <c r="P40" s="61">
        <f t="shared" si="12"/>
        <v>0</v>
      </c>
      <c r="Q40" s="61">
        <f t="shared" si="12"/>
        <v>0</v>
      </c>
      <c r="R40" s="61">
        <f t="shared" si="12"/>
        <v>0</v>
      </c>
      <c r="S40" s="62">
        <f t="shared" si="12"/>
        <v>0</v>
      </c>
    </row>
    <row r="41" spans="1:19" ht="13.5" thickTop="1" x14ac:dyDescent="0.2"/>
  </sheetData>
  <mergeCells count="21">
    <mergeCell ref="A35:A36"/>
    <mergeCell ref="A37:A38"/>
    <mergeCell ref="A39:A40"/>
    <mergeCell ref="A23:S23"/>
    <mergeCell ref="A25:A26"/>
    <mergeCell ref="A27:A28"/>
    <mergeCell ref="A29:A30"/>
    <mergeCell ref="A31:A32"/>
    <mergeCell ref="A33:S33"/>
    <mergeCell ref="A21:A22"/>
    <mergeCell ref="A1:S2"/>
    <mergeCell ref="A3:B3"/>
    <mergeCell ref="A4:A5"/>
    <mergeCell ref="A6:A7"/>
    <mergeCell ref="A8:A9"/>
    <mergeCell ref="A10:S10"/>
    <mergeCell ref="A11:A12"/>
    <mergeCell ref="A13:S13"/>
    <mergeCell ref="A15:A16"/>
    <mergeCell ref="A17:A18"/>
    <mergeCell ref="A19:A20"/>
  </mergeCells>
  <printOptions horizontalCentered="1"/>
  <pageMargins left="0" right="0" top="0.25" bottom="0.25" header="0" footer="0"/>
  <pageSetup scale="60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:S41"/>
  <sheetViews>
    <sheetView tabSelected="1" zoomScaleNormal="100" zoomScaleSheetLayoutView="100" workbookViewId="0">
      <selection activeCell="V8" sqref="V8"/>
    </sheetView>
  </sheetViews>
  <sheetFormatPr defaultColWidth="8.85546875" defaultRowHeight="12.75" x14ac:dyDescent="0.2"/>
  <cols>
    <col min="1" max="1" width="23.140625" style="2" customWidth="1"/>
    <col min="2" max="2" width="4.42578125" style="143" customWidth="1"/>
    <col min="3" max="19" width="7.42578125" style="2" customWidth="1"/>
  </cols>
  <sheetData>
    <row r="1" spans="1:19" ht="18" customHeight="1" thickTop="1" x14ac:dyDescent="0.2">
      <c r="A1" s="310" t="s">
        <v>226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  <c r="Q1" s="391"/>
      <c r="R1" s="391"/>
      <c r="S1" s="392"/>
    </row>
    <row r="2" spans="1:19" ht="18" customHeight="1" thickBot="1" x14ac:dyDescent="0.25">
      <c r="A2" s="393"/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  <c r="O2" s="394"/>
      <c r="P2" s="394"/>
      <c r="Q2" s="394"/>
      <c r="R2" s="394"/>
      <c r="S2" s="395"/>
    </row>
    <row r="3" spans="1:19" s="3" customFormat="1" ht="69" customHeight="1" thickTop="1" thickBot="1" x14ac:dyDescent="0.25">
      <c r="A3" s="316" t="s">
        <v>71</v>
      </c>
      <c r="B3" s="317"/>
      <c r="C3" s="38" t="s">
        <v>115</v>
      </c>
      <c r="D3" s="29" t="s">
        <v>1</v>
      </c>
      <c r="E3" s="45" t="s">
        <v>2</v>
      </c>
      <c r="F3" s="30" t="s">
        <v>3</v>
      </c>
      <c r="G3" s="30" t="s">
        <v>4</v>
      </c>
      <c r="H3" s="29" t="s">
        <v>5</v>
      </c>
      <c r="I3" s="30" t="s">
        <v>6</v>
      </c>
      <c r="J3" s="29" t="s">
        <v>7</v>
      </c>
      <c r="K3" s="30" t="s">
        <v>8</v>
      </c>
      <c r="L3" s="29" t="s">
        <v>9</v>
      </c>
      <c r="M3" s="30" t="s">
        <v>10</v>
      </c>
      <c r="N3" s="29" t="s">
        <v>11</v>
      </c>
      <c r="O3" s="29" t="s">
        <v>12</v>
      </c>
      <c r="P3" s="29" t="s">
        <v>13</v>
      </c>
      <c r="Q3" s="29" t="s">
        <v>14</v>
      </c>
      <c r="R3" s="29" t="s">
        <v>15</v>
      </c>
      <c r="S3" s="31" t="s">
        <v>16</v>
      </c>
    </row>
    <row r="4" spans="1:19" s="9" customFormat="1" ht="18" customHeight="1" thickTop="1" x14ac:dyDescent="0.2">
      <c r="A4" s="396" t="s">
        <v>130</v>
      </c>
      <c r="B4" s="139" t="s">
        <v>29</v>
      </c>
      <c r="C4" s="243">
        <v>8080</v>
      </c>
      <c r="D4" s="244">
        <v>4620</v>
      </c>
      <c r="E4" s="240">
        <v>3460</v>
      </c>
      <c r="F4" s="244">
        <v>299</v>
      </c>
      <c r="G4" s="245">
        <v>257</v>
      </c>
      <c r="H4" s="239">
        <v>3763</v>
      </c>
      <c r="I4" s="239">
        <v>2653</v>
      </c>
      <c r="J4" s="239">
        <v>139</v>
      </c>
      <c r="K4" s="239">
        <v>198</v>
      </c>
      <c r="L4" s="239">
        <v>86</v>
      </c>
      <c r="M4" s="239">
        <v>107</v>
      </c>
      <c r="N4" s="239">
        <v>11</v>
      </c>
      <c r="O4" s="239">
        <v>20</v>
      </c>
      <c r="P4" s="239">
        <v>100</v>
      </c>
      <c r="Q4" s="239">
        <v>51</v>
      </c>
      <c r="R4" s="239">
        <v>222</v>
      </c>
      <c r="S4" s="240">
        <v>174</v>
      </c>
    </row>
    <row r="5" spans="1:19" s="9" customFormat="1" ht="18" customHeight="1" thickBot="1" x14ac:dyDescent="0.25">
      <c r="A5" s="415"/>
      <c r="B5" s="226" t="s">
        <v>17</v>
      </c>
      <c r="C5" s="279">
        <v>100</v>
      </c>
      <c r="D5" s="280">
        <f t="shared" ref="D5:S9" si="0">IF($C4=0,0%,(D4/$C4*100))</f>
        <v>57.178217821782177</v>
      </c>
      <c r="E5" s="242">
        <f t="shared" si="0"/>
        <v>42.821782178217823</v>
      </c>
      <c r="F5" s="280">
        <f t="shared" si="0"/>
        <v>3.7004950495049505</v>
      </c>
      <c r="G5" s="281">
        <f t="shared" si="0"/>
        <v>3.1806930693069306</v>
      </c>
      <c r="H5" s="241">
        <f t="shared" si="0"/>
        <v>46.571782178217823</v>
      </c>
      <c r="I5" s="241">
        <f t="shared" si="0"/>
        <v>32.834158415841586</v>
      </c>
      <c r="J5" s="241">
        <f t="shared" si="0"/>
        <v>1.7202970297029705</v>
      </c>
      <c r="K5" s="241">
        <f t="shared" si="0"/>
        <v>2.4504950495049505</v>
      </c>
      <c r="L5" s="241">
        <f t="shared" si="0"/>
        <v>1.0643564356435644</v>
      </c>
      <c r="M5" s="241">
        <f t="shared" si="0"/>
        <v>1.3242574257425743</v>
      </c>
      <c r="N5" s="241">
        <f t="shared" si="0"/>
        <v>0.13613861386138612</v>
      </c>
      <c r="O5" s="241">
        <f t="shared" si="0"/>
        <v>0.24752475247524752</v>
      </c>
      <c r="P5" s="241">
        <f t="shared" si="0"/>
        <v>1.2376237623762376</v>
      </c>
      <c r="Q5" s="241">
        <f t="shared" si="0"/>
        <v>0.63118811881188119</v>
      </c>
      <c r="R5" s="241">
        <f t="shared" si="0"/>
        <v>2.7475247524752477</v>
      </c>
      <c r="S5" s="242">
        <f t="shared" si="0"/>
        <v>2.1534653465346532</v>
      </c>
    </row>
    <row r="6" spans="1:19" s="9" customFormat="1" ht="18" customHeight="1" thickTop="1" x14ac:dyDescent="0.2">
      <c r="A6" s="396" t="s">
        <v>124</v>
      </c>
      <c r="B6" s="139" t="s">
        <v>29</v>
      </c>
      <c r="C6" s="243">
        <v>6734</v>
      </c>
      <c r="D6" s="244">
        <v>3709</v>
      </c>
      <c r="E6" s="240">
        <v>3025</v>
      </c>
      <c r="F6" s="244">
        <v>231</v>
      </c>
      <c r="G6" s="245">
        <v>203</v>
      </c>
      <c r="H6" s="239">
        <v>3069</v>
      </c>
      <c r="I6" s="239">
        <v>2380</v>
      </c>
      <c r="J6" s="239">
        <v>114</v>
      </c>
      <c r="K6" s="239">
        <v>156</v>
      </c>
      <c r="L6" s="239">
        <v>66</v>
      </c>
      <c r="M6" s="239">
        <v>96</v>
      </c>
      <c r="N6" s="239">
        <v>7</v>
      </c>
      <c r="O6" s="239">
        <v>17</v>
      </c>
      <c r="P6" s="239">
        <v>63</v>
      </c>
      <c r="Q6" s="239">
        <v>37</v>
      </c>
      <c r="R6" s="239">
        <v>159</v>
      </c>
      <c r="S6" s="246">
        <v>136</v>
      </c>
    </row>
    <row r="7" spans="1:19" s="9" customFormat="1" ht="18" customHeight="1" thickBot="1" x14ac:dyDescent="0.25">
      <c r="A7" s="355"/>
      <c r="B7" s="146" t="s">
        <v>17</v>
      </c>
      <c r="C7" s="247">
        <v>100</v>
      </c>
      <c r="D7" s="248">
        <f t="shared" si="0"/>
        <v>55.078705078705084</v>
      </c>
      <c r="E7" s="249">
        <f t="shared" si="0"/>
        <v>44.921294921294916</v>
      </c>
      <c r="F7" s="248">
        <f t="shared" si="0"/>
        <v>3.4303534303534304</v>
      </c>
      <c r="G7" s="250">
        <f t="shared" si="0"/>
        <v>3.0145530145530146</v>
      </c>
      <c r="H7" s="251">
        <f t="shared" si="0"/>
        <v>45.574695574695575</v>
      </c>
      <c r="I7" s="251">
        <f t="shared" si="0"/>
        <v>35.343035343035346</v>
      </c>
      <c r="J7" s="251">
        <f t="shared" si="0"/>
        <v>1.6929016929016927</v>
      </c>
      <c r="K7" s="251">
        <f t="shared" si="0"/>
        <v>2.3166023166023164</v>
      </c>
      <c r="L7" s="251">
        <f t="shared" si="0"/>
        <v>0.98010098010098012</v>
      </c>
      <c r="M7" s="251">
        <f t="shared" si="0"/>
        <v>1.4256014256014256</v>
      </c>
      <c r="N7" s="251">
        <f t="shared" si="0"/>
        <v>0.10395010395010396</v>
      </c>
      <c r="O7" s="251">
        <f t="shared" si="0"/>
        <v>0.25245025245025243</v>
      </c>
      <c r="P7" s="251">
        <f t="shared" si="0"/>
        <v>0.9355509355509356</v>
      </c>
      <c r="Q7" s="251">
        <f t="shared" si="0"/>
        <v>0.5494505494505495</v>
      </c>
      <c r="R7" s="251">
        <f t="shared" si="0"/>
        <v>2.361152361152361</v>
      </c>
      <c r="S7" s="249">
        <f t="shared" si="0"/>
        <v>2.0196020196020195</v>
      </c>
    </row>
    <row r="8" spans="1:19" s="9" customFormat="1" ht="18" customHeight="1" thickTop="1" x14ac:dyDescent="0.2">
      <c r="A8" s="399" t="s">
        <v>72</v>
      </c>
      <c r="B8" s="137" t="s">
        <v>21</v>
      </c>
      <c r="C8" s="209">
        <v>2200</v>
      </c>
      <c r="D8" s="210">
        <v>1303</v>
      </c>
      <c r="E8" s="211">
        <v>897</v>
      </c>
      <c r="F8" s="212">
        <v>70</v>
      </c>
      <c r="G8" s="213">
        <v>57</v>
      </c>
      <c r="H8" s="213">
        <v>1115</v>
      </c>
      <c r="I8" s="213">
        <v>720</v>
      </c>
      <c r="J8" s="213">
        <v>38</v>
      </c>
      <c r="K8" s="213">
        <v>52</v>
      </c>
      <c r="L8" s="213">
        <v>15</v>
      </c>
      <c r="M8" s="213">
        <v>27</v>
      </c>
      <c r="N8" s="213">
        <v>5</v>
      </c>
      <c r="O8" s="213">
        <v>4</v>
      </c>
      <c r="P8" s="213">
        <v>21</v>
      </c>
      <c r="Q8" s="213">
        <v>7</v>
      </c>
      <c r="R8" s="213">
        <v>39</v>
      </c>
      <c r="S8" s="214">
        <v>30</v>
      </c>
    </row>
    <row r="9" spans="1:19" s="9" customFormat="1" ht="19.5" customHeight="1" thickBot="1" x14ac:dyDescent="0.25">
      <c r="A9" s="400"/>
      <c r="B9" s="215" t="s">
        <v>17</v>
      </c>
      <c r="C9" s="60">
        <v>100</v>
      </c>
      <c r="D9" s="61">
        <f t="shared" si="0"/>
        <v>59.227272727272727</v>
      </c>
      <c r="E9" s="62">
        <f t="shared" si="0"/>
        <v>40.772727272727273</v>
      </c>
      <c r="F9" s="60">
        <f t="shared" si="0"/>
        <v>3.1818181818181817</v>
      </c>
      <c r="G9" s="61">
        <f t="shared" si="0"/>
        <v>2.5909090909090908</v>
      </c>
      <c r="H9" s="61">
        <f t="shared" si="0"/>
        <v>50.681818181818187</v>
      </c>
      <c r="I9" s="61">
        <f t="shared" si="0"/>
        <v>32.727272727272727</v>
      </c>
      <c r="J9" s="61">
        <f t="shared" si="0"/>
        <v>1.7272727272727273</v>
      </c>
      <c r="K9" s="61">
        <f t="shared" si="0"/>
        <v>2.3636363636363638</v>
      </c>
      <c r="L9" s="61">
        <f t="shared" si="0"/>
        <v>0.68181818181818177</v>
      </c>
      <c r="M9" s="61">
        <f t="shared" si="0"/>
        <v>1.2272727272727273</v>
      </c>
      <c r="N9" s="61">
        <f t="shared" si="0"/>
        <v>0.22727272727272727</v>
      </c>
      <c r="O9" s="61">
        <f t="shared" si="0"/>
        <v>0.18181818181818182</v>
      </c>
      <c r="P9" s="61">
        <f t="shared" si="0"/>
        <v>0.95454545454545459</v>
      </c>
      <c r="Q9" s="61">
        <f t="shared" si="0"/>
        <v>0.31818181818181818</v>
      </c>
      <c r="R9" s="61">
        <f t="shared" si="0"/>
        <v>1.7727272727272727</v>
      </c>
      <c r="S9" s="62">
        <f t="shared" si="0"/>
        <v>1.3636363636363635</v>
      </c>
    </row>
    <row r="10" spans="1:19" s="9" customFormat="1" ht="19.5" customHeight="1" thickTop="1" thickBot="1" x14ac:dyDescent="0.25">
      <c r="A10" s="401"/>
      <c r="B10" s="416"/>
      <c r="C10" s="416"/>
      <c r="D10" s="416"/>
      <c r="E10" s="416"/>
      <c r="F10" s="416"/>
      <c r="G10" s="416"/>
      <c r="H10" s="416"/>
      <c r="I10" s="416"/>
      <c r="J10" s="416"/>
      <c r="K10" s="416"/>
      <c r="L10" s="416"/>
      <c r="M10" s="416"/>
      <c r="N10" s="416"/>
      <c r="O10" s="416"/>
      <c r="P10" s="416"/>
      <c r="Q10" s="416"/>
      <c r="R10" s="416"/>
      <c r="S10" s="417"/>
    </row>
    <row r="11" spans="1:19" ht="24" customHeight="1" thickTop="1" x14ac:dyDescent="0.2">
      <c r="A11" s="399" t="s">
        <v>225</v>
      </c>
      <c r="B11" s="137" t="s">
        <v>21</v>
      </c>
      <c r="C11" s="209">
        <v>1481</v>
      </c>
      <c r="D11" s="210">
        <v>864</v>
      </c>
      <c r="E11" s="211">
        <v>617</v>
      </c>
      <c r="F11" s="212">
        <v>45</v>
      </c>
      <c r="G11" s="213">
        <v>44</v>
      </c>
      <c r="H11" s="213">
        <v>735</v>
      </c>
      <c r="I11" s="213">
        <v>491</v>
      </c>
      <c r="J11" s="213">
        <v>28</v>
      </c>
      <c r="K11" s="213">
        <v>32</v>
      </c>
      <c r="L11" s="213">
        <v>12</v>
      </c>
      <c r="M11" s="213">
        <v>20</v>
      </c>
      <c r="N11" s="213">
        <v>3</v>
      </c>
      <c r="O11" s="213">
        <v>3</v>
      </c>
      <c r="P11" s="213">
        <v>14</v>
      </c>
      <c r="Q11" s="213">
        <v>4</v>
      </c>
      <c r="R11" s="213">
        <v>27</v>
      </c>
      <c r="S11" s="214">
        <v>23</v>
      </c>
    </row>
    <row r="12" spans="1:19" ht="24" customHeight="1" thickBot="1" x14ac:dyDescent="0.25">
      <c r="A12" s="404"/>
      <c r="B12" s="138" t="s">
        <v>17</v>
      </c>
      <c r="C12" s="78">
        <v>100</v>
      </c>
      <c r="D12" s="79">
        <f t="shared" ref="D12:S12" si="1">IF($C11=0,0%,(D11/$C11*100))</f>
        <v>58.338960162052665</v>
      </c>
      <c r="E12" s="80">
        <f t="shared" si="1"/>
        <v>41.661039837947335</v>
      </c>
      <c r="F12" s="78">
        <f t="shared" si="1"/>
        <v>3.0384875084402432</v>
      </c>
      <c r="G12" s="79">
        <f t="shared" si="1"/>
        <v>2.9709655638082375</v>
      </c>
      <c r="H12" s="79">
        <f t="shared" si="1"/>
        <v>49.628629304523969</v>
      </c>
      <c r="I12" s="79">
        <f t="shared" si="1"/>
        <v>33.153274814314656</v>
      </c>
      <c r="J12" s="79">
        <f t="shared" si="1"/>
        <v>1.8906144496961512</v>
      </c>
      <c r="K12" s="79">
        <f t="shared" si="1"/>
        <v>2.160702228224173</v>
      </c>
      <c r="L12" s="79">
        <f t="shared" si="1"/>
        <v>0.81026333558406483</v>
      </c>
      <c r="M12" s="79">
        <f t="shared" si="1"/>
        <v>1.3504388926401081</v>
      </c>
      <c r="N12" s="79">
        <f t="shared" si="1"/>
        <v>0.20256583389601621</v>
      </c>
      <c r="O12" s="79">
        <f t="shared" si="1"/>
        <v>0.20256583389601621</v>
      </c>
      <c r="P12" s="79">
        <f t="shared" si="1"/>
        <v>0.94530722484807561</v>
      </c>
      <c r="Q12" s="79">
        <f t="shared" si="1"/>
        <v>0.27008777852802163</v>
      </c>
      <c r="R12" s="79">
        <f t="shared" si="1"/>
        <v>1.8230925050641458</v>
      </c>
      <c r="S12" s="80">
        <f t="shared" si="1"/>
        <v>1.5530047265361242</v>
      </c>
    </row>
    <row r="13" spans="1:19" ht="24" customHeight="1" thickBot="1" x14ac:dyDescent="0.25">
      <c r="A13" s="405" t="s">
        <v>159</v>
      </c>
      <c r="B13" s="418"/>
      <c r="C13" s="418"/>
      <c r="D13" s="418"/>
      <c r="E13" s="418"/>
      <c r="F13" s="418"/>
      <c r="G13" s="418"/>
      <c r="H13" s="418"/>
      <c r="I13" s="418"/>
      <c r="J13" s="418"/>
      <c r="K13" s="418"/>
      <c r="L13" s="418"/>
      <c r="M13" s="418"/>
      <c r="N13" s="418"/>
      <c r="O13" s="418"/>
      <c r="P13" s="418"/>
      <c r="Q13" s="418"/>
      <c r="R13" s="418"/>
      <c r="S13" s="419"/>
    </row>
    <row r="14" spans="1:19" s="10" customFormat="1" ht="27" customHeight="1" thickBot="1" x14ac:dyDescent="0.25">
      <c r="A14" s="263" t="s">
        <v>28</v>
      </c>
      <c r="B14" s="129" t="s">
        <v>29</v>
      </c>
      <c r="C14" s="92">
        <v>110</v>
      </c>
      <c r="D14" s="227"/>
      <c r="E14" s="228"/>
      <c r="F14" s="227"/>
      <c r="G14" s="229"/>
      <c r="H14" s="283"/>
      <c r="I14" s="283"/>
      <c r="J14" s="283"/>
      <c r="K14" s="283"/>
      <c r="L14" s="283"/>
      <c r="M14" s="283"/>
      <c r="N14" s="283"/>
      <c r="O14" s="283"/>
      <c r="P14" s="283"/>
      <c r="Q14" s="283"/>
      <c r="R14" s="283"/>
      <c r="S14" s="284"/>
    </row>
    <row r="15" spans="1:19" ht="18" customHeight="1" x14ac:dyDescent="0.2">
      <c r="A15" s="328" t="s">
        <v>41</v>
      </c>
      <c r="B15" s="232" t="s">
        <v>21</v>
      </c>
      <c r="C15" s="233">
        <v>3132</v>
      </c>
      <c r="D15" s="234">
        <v>1915</v>
      </c>
      <c r="E15" s="235">
        <v>1217</v>
      </c>
      <c r="F15" s="236">
        <v>292</v>
      </c>
      <c r="G15" s="237">
        <v>144</v>
      </c>
      <c r="H15" s="237">
        <v>1197</v>
      </c>
      <c r="I15" s="237">
        <v>721</v>
      </c>
      <c r="J15" s="237">
        <v>243</v>
      </c>
      <c r="K15" s="237">
        <v>219</v>
      </c>
      <c r="L15" s="237">
        <v>63</v>
      </c>
      <c r="M15" s="237">
        <v>40</v>
      </c>
      <c r="N15" s="237">
        <v>9</v>
      </c>
      <c r="O15" s="237">
        <v>6</v>
      </c>
      <c r="P15" s="237">
        <v>28</v>
      </c>
      <c r="Q15" s="237">
        <v>25</v>
      </c>
      <c r="R15" s="237">
        <v>83</v>
      </c>
      <c r="S15" s="238">
        <v>62</v>
      </c>
    </row>
    <row r="16" spans="1:19" ht="18" customHeight="1" thickBot="1" x14ac:dyDescent="0.25">
      <c r="A16" s="383"/>
      <c r="B16" s="131" t="s">
        <v>17</v>
      </c>
      <c r="C16" s="78">
        <v>100</v>
      </c>
      <c r="D16" s="79">
        <f t="shared" ref="D16:S16" si="2">IF($C15=0,0%,(D15/$C15*100))</f>
        <v>61.14303959131545</v>
      </c>
      <c r="E16" s="80">
        <f t="shared" si="2"/>
        <v>38.85696040868455</v>
      </c>
      <c r="F16" s="78">
        <f t="shared" si="2"/>
        <v>9.3231162196679449</v>
      </c>
      <c r="G16" s="79">
        <f t="shared" si="2"/>
        <v>4.5977011494252871</v>
      </c>
      <c r="H16" s="79">
        <f t="shared" si="2"/>
        <v>38.218390804597703</v>
      </c>
      <c r="I16" s="79">
        <f t="shared" si="2"/>
        <v>23.020434227330782</v>
      </c>
      <c r="J16" s="79">
        <f t="shared" si="2"/>
        <v>7.7586206896551726</v>
      </c>
      <c r="K16" s="79">
        <f t="shared" si="2"/>
        <v>6.9923371647509569</v>
      </c>
      <c r="L16" s="79">
        <f t="shared" si="2"/>
        <v>2.0114942528735633</v>
      </c>
      <c r="M16" s="79">
        <f t="shared" si="2"/>
        <v>1.277139208173691</v>
      </c>
      <c r="N16" s="79">
        <f t="shared" si="2"/>
        <v>0.28735632183908044</v>
      </c>
      <c r="O16" s="79">
        <f t="shared" si="2"/>
        <v>0.19157088122605362</v>
      </c>
      <c r="P16" s="79">
        <f t="shared" si="2"/>
        <v>0.89399744572158357</v>
      </c>
      <c r="Q16" s="79">
        <f t="shared" si="2"/>
        <v>0.79821200510855683</v>
      </c>
      <c r="R16" s="79">
        <f t="shared" si="2"/>
        <v>2.6500638569604087</v>
      </c>
      <c r="S16" s="80">
        <f t="shared" si="2"/>
        <v>1.9795657726692211</v>
      </c>
    </row>
    <row r="17" spans="1:19" ht="18" customHeight="1" x14ac:dyDescent="0.2">
      <c r="A17" s="328" t="s">
        <v>156</v>
      </c>
      <c r="B17" s="132" t="s">
        <v>21</v>
      </c>
      <c r="C17" s="104">
        <v>1335</v>
      </c>
      <c r="D17" s="99">
        <v>793</v>
      </c>
      <c r="E17" s="100">
        <v>542</v>
      </c>
      <c r="F17" s="101">
        <v>121</v>
      </c>
      <c r="G17" s="102">
        <v>58</v>
      </c>
      <c r="H17" s="102">
        <v>508</v>
      </c>
      <c r="I17" s="102">
        <v>343</v>
      </c>
      <c r="J17" s="102">
        <v>94</v>
      </c>
      <c r="K17" s="102">
        <v>92</v>
      </c>
      <c r="L17" s="102">
        <v>16</v>
      </c>
      <c r="M17" s="102">
        <v>11</v>
      </c>
      <c r="N17" s="102">
        <v>3</v>
      </c>
      <c r="O17" s="102">
        <v>2</v>
      </c>
      <c r="P17" s="102">
        <v>17</v>
      </c>
      <c r="Q17" s="102">
        <v>13</v>
      </c>
      <c r="R17" s="102">
        <v>34</v>
      </c>
      <c r="S17" s="103">
        <v>23</v>
      </c>
    </row>
    <row r="18" spans="1:19" ht="18" customHeight="1" thickBot="1" x14ac:dyDescent="0.25">
      <c r="A18" s="383"/>
      <c r="B18" s="133" t="s">
        <v>17</v>
      </c>
      <c r="C18" s="83">
        <v>100</v>
      </c>
      <c r="D18" s="79">
        <f t="shared" ref="D18:S18" si="3">IF($C17=0,0%,(D17/$C17*100))</f>
        <v>59.400749063670411</v>
      </c>
      <c r="E18" s="80">
        <f t="shared" si="3"/>
        <v>40.599250936329589</v>
      </c>
      <c r="F18" s="78">
        <f t="shared" si="3"/>
        <v>9.0636704119850187</v>
      </c>
      <c r="G18" s="79">
        <f t="shared" si="3"/>
        <v>4.3445692883895131</v>
      </c>
      <c r="H18" s="79">
        <f t="shared" si="3"/>
        <v>38.052434456928843</v>
      </c>
      <c r="I18" s="79">
        <f t="shared" si="3"/>
        <v>25.692883895131086</v>
      </c>
      <c r="J18" s="79">
        <f t="shared" si="3"/>
        <v>7.0411985018726586</v>
      </c>
      <c r="K18" s="79">
        <f t="shared" si="3"/>
        <v>6.8913857677902621</v>
      </c>
      <c r="L18" s="79">
        <f t="shared" si="3"/>
        <v>1.1985018726591761</v>
      </c>
      <c r="M18" s="79">
        <f t="shared" si="3"/>
        <v>0.82397003745318353</v>
      </c>
      <c r="N18" s="79">
        <f t="shared" si="3"/>
        <v>0.22471910112359553</v>
      </c>
      <c r="O18" s="79">
        <f t="shared" si="3"/>
        <v>0.14981273408239701</v>
      </c>
      <c r="P18" s="79">
        <f t="shared" si="3"/>
        <v>1.2734082397003745</v>
      </c>
      <c r="Q18" s="79">
        <f t="shared" si="3"/>
        <v>0.97378277153558046</v>
      </c>
      <c r="R18" s="79">
        <f t="shared" si="3"/>
        <v>2.5468164794007491</v>
      </c>
      <c r="S18" s="80">
        <f t="shared" si="3"/>
        <v>1.7228464419475655</v>
      </c>
    </row>
    <row r="19" spans="1:19" s="3" customFormat="1" ht="15.6" customHeight="1" x14ac:dyDescent="0.2">
      <c r="A19" s="384" t="s">
        <v>30</v>
      </c>
      <c r="B19" s="140" t="s">
        <v>21</v>
      </c>
      <c r="C19" s="105">
        <v>1161</v>
      </c>
      <c r="D19" s="99">
        <v>699</v>
      </c>
      <c r="E19" s="100">
        <v>462</v>
      </c>
      <c r="F19" s="101">
        <v>105</v>
      </c>
      <c r="G19" s="102">
        <v>44</v>
      </c>
      <c r="H19" s="102">
        <v>452</v>
      </c>
      <c r="I19" s="102">
        <v>303</v>
      </c>
      <c r="J19" s="102">
        <v>81</v>
      </c>
      <c r="K19" s="102">
        <v>73</v>
      </c>
      <c r="L19" s="102">
        <v>10</v>
      </c>
      <c r="M19" s="102">
        <v>10</v>
      </c>
      <c r="N19" s="102">
        <v>3</v>
      </c>
      <c r="O19" s="102">
        <v>2</v>
      </c>
      <c r="P19" s="102">
        <v>16</v>
      </c>
      <c r="Q19" s="102">
        <v>12</v>
      </c>
      <c r="R19" s="102">
        <v>32</v>
      </c>
      <c r="S19" s="103">
        <v>18</v>
      </c>
    </row>
    <row r="20" spans="1:19" s="3" customFormat="1" ht="15.6" customHeight="1" thickBot="1" x14ac:dyDescent="0.25">
      <c r="A20" s="385"/>
      <c r="B20" s="131" t="s">
        <v>17</v>
      </c>
      <c r="C20" s="83">
        <v>100</v>
      </c>
      <c r="D20" s="79">
        <f t="shared" ref="D20:S20" si="4">IF($C19=0,0%,(D19/$C19*100))</f>
        <v>60.206718346253233</v>
      </c>
      <c r="E20" s="80">
        <f t="shared" si="4"/>
        <v>39.793281653746767</v>
      </c>
      <c r="F20" s="78">
        <f t="shared" si="4"/>
        <v>9.043927648578812</v>
      </c>
      <c r="G20" s="79">
        <f t="shared" si="4"/>
        <v>3.7898363479758825</v>
      </c>
      <c r="H20" s="79">
        <f t="shared" si="4"/>
        <v>38.931955211024977</v>
      </c>
      <c r="I20" s="79">
        <f t="shared" si="4"/>
        <v>26.098191214470283</v>
      </c>
      <c r="J20" s="79">
        <f t="shared" si="4"/>
        <v>6.9767441860465116</v>
      </c>
      <c r="K20" s="79">
        <f t="shared" si="4"/>
        <v>6.2876830318690793</v>
      </c>
      <c r="L20" s="79">
        <f t="shared" si="4"/>
        <v>0.8613264427217916</v>
      </c>
      <c r="M20" s="79">
        <f t="shared" si="4"/>
        <v>0.8613264427217916</v>
      </c>
      <c r="N20" s="79">
        <f t="shared" si="4"/>
        <v>0.2583979328165375</v>
      </c>
      <c r="O20" s="79">
        <f t="shared" si="4"/>
        <v>0.17226528854435832</v>
      </c>
      <c r="P20" s="79">
        <f t="shared" si="4"/>
        <v>1.3781223083548666</v>
      </c>
      <c r="Q20" s="79">
        <f t="shared" si="4"/>
        <v>1.03359173126615</v>
      </c>
      <c r="R20" s="79">
        <f t="shared" si="4"/>
        <v>2.7562446167097332</v>
      </c>
      <c r="S20" s="80">
        <f t="shared" si="4"/>
        <v>1.5503875968992249</v>
      </c>
    </row>
    <row r="21" spans="1:19" ht="18" customHeight="1" x14ac:dyDescent="0.2">
      <c r="A21" s="386" t="s">
        <v>158</v>
      </c>
      <c r="B21" s="140" t="s">
        <v>21</v>
      </c>
      <c r="C21" s="105">
        <v>116</v>
      </c>
      <c r="D21" s="99">
        <v>66</v>
      </c>
      <c r="E21" s="100">
        <v>50</v>
      </c>
      <c r="F21" s="101">
        <v>5</v>
      </c>
      <c r="G21" s="102">
        <v>6</v>
      </c>
      <c r="H21" s="102">
        <v>48</v>
      </c>
      <c r="I21" s="102">
        <v>38</v>
      </c>
      <c r="J21" s="102">
        <v>9</v>
      </c>
      <c r="K21" s="102">
        <v>2</v>
      </c>
      <c r="L21" s="102"/>
      <c r="M21" s="102">
        <v>1</v>
      </c>
      <c r="N21" s="102">
        <v>1</v>
      </c>
      <c r="O21" s="102">
        <v>1</v>
      </c>
      <c r="P21" s="102">
        <v>1</v>
      </c>
      <c r="Q21" s="102">
        <v>1</v>
      </c>
      <c r="R21" s="102">
        <v>2</v>
      </c>
      <c r="S21" s="103">
        <v>1</v>
      </c>
    </row>
    <row r="22" spans="1:19" ht="18" customHeight="1" thickBot="1" x14ac:dyDescent="0.25">
      <c r="A22" s="387"/>
      <c r="B22" s="131" t="s">
        <v>17</v>
      </c>
      <c r="C22" s="78">
        <v>100</v>
      </c>
      <c r="D22" s="79">
        <f t="shared" ref="D22:S22" si="5">IF($C21=0,0%,(D21/$C21*100))</f>
        <v>56.896551724137936</v>
      </c>
      <c r="E22" s="80">
        <f t="shared" si="5"/>
        <v>43.103448275862064</v>
      </c>
      <c r="F22" s="78">
        <f t="shared" si="5"/>
        <v>4.3103448275862073</v>
      </c>
      <c r="G22" s="79">
        <f t="shared" si="5"/>
        <v>5.1724137931034484</v>
      </c>
      <c r="H22" s="79">
        <f t="shared" si="5"/>
        <v>41.379310344827587</v>
      </c>
      <c r="I22" s="79">
        <f t="shared" si="5"/>
        <v>32.758620689655174</v>
      </c>
      <c r="J22" s="79">
        <f t="shared" si="5"/>
        <v>7.7586206896551726</v>
      </c>
      <c r="K22" s="79">
        <f t="shared" si="5"/>
        <v>1.7241379310344827</v>
      </c>
      <c r="L22" s="79">
        <f t="shared" si="5"/>
        <v>0</v>
      </c>
      <c r="M22" s="79">
        <f t="shared" si="5"/>
        <v>0.86206896551724133</v>
      </c>
      <c r="N22" s="79">
        <f t="shared" si="5"/>
        <v>0.86206896551724133</v>
      </c>
      <c r="O22" s="79">
        <f t="shared" si="5"/>
        <v>0.86206896551724133</v>
      </c>
      <c r="P22" s="79">
        <f t="shared" si="5"/>
        <v>0.86206896551724133</v>
      </c>
      <c r="Q22" s="79">
        <f t="shared" si="5"/>
        <v>0.86206896551724133</v>
      </c>
      <c r="R22" s="79">
        <f t="shared" si="5"/>
        <v>1.7241379310344827</v>
      </c>
      <c r="S22" s="80">
        <f t="shared" si="5"/>
        <v>0.86206896551724133</v>
      </c>
    </row>
    <row r="23" spans="1:19" s="10" customFormat="1" ht="27" customHeight="1" thickBot="1" x14ac:dyDescent="0.25">
      <c r="A23" s="410" t="s">
        <v>157</v>
      </c>
      <c r="B23" s="422"/>
      <c r="C23" s="422"/>
      <c r="D23" s="422"/>
      <c r="E23" s="422"/>
      <c r="F23" s="422"/>
      <c r="G23" s="422"/>
      <c r="H23" s="422"/>
      <c r="I23" s="422"/>
      <c r="J23" s="422"/>
      <c r="K23" s="422"/>
      <c r="L23" s="422"/>
      <c r="M23" s="422"/>
      <c r="N23" s="422"/>
      <c r="O23" s="422"/>
      <c r="P23" s="422"/>
      <c r="Q23" s="422"/>
      <c r="R23" s="422"/>
      <c r="S23" s="423"/>
    </row>
    <row r="24" spans="1:19" s="10" customFormat="1" ht="27" customHeight="1" thickBot="1" x14ac:dyDescent="0.25">
      <c r="A24" s="262" t="s">
        <v>28</v>
      </c>
      <c r="B24" s="129" t="s">
        <v>29</v>
      </c>
      <c r="C24" s="39">
        <v>90</v>
      </c>
      <c r="D24" s="19"/>
      <c r="E24" s="46"/>
      <c r="F24" s="19"/>
      <c r="G24" s="20"/>
      <c r="H24" s="285"/>
      <c r="I24" s="285"/>
      <c r="J24" s="285"/>
      <c r="K24" s="285"/>
      <c r="L24" s="285"/>
      <c r="M24" s="285"/>
      <c r="N24" s="285"/>
      <c r="O24" s="285"/>
      <c r="P24" s="285"/>
      <c r="Q24" s="285"/>
      <c r="R24" s="285"/>
      <c r="S24" s="286"/>
    </row>
    <row r="25" spans="1:19" s="10" customFormat="1" ht="15" customHeight="1" x14ac:dyDescent="0.2">
      <c r="A25" s="328" t="s">
        <v>41</v>
      </c>
      <c r="B25" s="132" t="s">
        <v>21</v>
      </c>
      <c r="C25" s="105">
        <v>3293</v>
      </c>
      <c r="D25" s="99">
        <v>1670</v>
      </c>
      <c r="E25" s="100">
        <v>1623</v>
      </c>
      <c r="F25" s="101">
        <v>210</v>
      </c>
      <c r="G25" s="102">
        <v>155</v>
      </c>
      <c r="H25" s="102">
        <v>1150</v>
      </c>
      <c r="I25" s="102">
        <v>1139</v>
      </c>
      <c r="J25" s="102">
        <v>137</v>
      </c>
      <c r="K25" s="102">
        <v>173</v>
      </c>
      <c r="L25" s="102">
        <v>92</v>
      </c>
      <c r="M25" s="102">
        <v>60</v>
      </c>
      <c r="N25" s="102">
        <v>3</v>
      </c>
      <c r="O25" s="102">
        <v>3</v>
      </c>
      <c r="P25" s="102">
        <v>31</v>
      </c>
      <c r="Q25" s="102">
        <v>36</v>
      </c>
      <c r="R25" s="102">
        <v>47</v>
      </c>
      <c r="S25" s="103">
        <v>57</v>
      </c>
    </row>
    <row r="26" spans="1:19" s="10" customFormat="1" ht="15" customHeight="1" thickBot="1" x14ac:dyDescent="0.25">
      <c r="A26" s="383"/>
      <c r="B26" s="131" t="s">
        <v>17</v>
      </c>
      <c r="C26" s="78">
        <v>100</v>
      </c>
      <c r="D26" s="79">
        <f t="shared" ref="D26:S26" si="6">IF($C25=0,0%,(D25/$C25*100))</f>
        <v>50.713634983297908</v>
      </c>
      <c r="E26" s="80">
        <f t="shared" si="6"/>
        <v>49.286365016702092</v>
      </c>
      <c r="F26" s="78">
        <f t="shared" si="6"/>
        <v>6.3771636805344674</v>
      </c>
      <c r="G26" s="79">
        <f t="shared" si="6"/>
        <v>4.7069541451563923</v>
      </c>
      <c r="H26" s="79">
        <f t="shared" si="6"/>
        <v>34.922563012450652</v>
      </c>
      <c r="I26" s="79">
        <f t="shared" si="6"/>
        <v>34.588521105375037</v>
      </c>
      <c r="J26" s="79">
        <f t="shared" si="6"/>
        <v>4.1603401153962949</v>
      </c>
      <c r="K26" s="79">
        <f t="shared" si="6"/>
        <v>5.2535681749164898</v>
      </c>
      <c r="L26" s="79">
        <f t="shared" si="6"/>
        <v>2.7938050409960522</v>
      </c>
      <c r="M26" s="79">
        <f t="shared" si="6"/>
        <v>1.8220467658669908</v>
      </c>
      <c r="N26" s="79">
        <f t="shared" si="6"/>
        <v>9.110233829334953E-2</v>
      </c>
      <c r="O26" s="79">
        <f t="shared" si="6"/>
        <v>9.110233829334953E-2</v>
      </c>
      <c r="P26" s="79">
        <f t="shared" si="6"/>
        <v>0.94139082903127846</v>
      </c>
      <c r="Q26" s="79">
        <f t="shared" si="6"/>
        <v>1.0932280595201944</v>
      </c>
      <c r="R26" s="79">
        <f t="shared" si="6"/>
        <v>1.4272699665958093</v>
      </c>
      <c r="S26" s="80">
        <f t="shared" si="6"/>
        <v>1.730944427573641</v>
      </c>
    </row>
    <row r="27" spans="1:19" s="10" customFormat="1" ht="15" customHeight="1" x14ac:dyDescent="0.2">
      <c r="A27" s="328" t="s">
        <v>156</v>
      </c>
      <c r="B27" s="132" t="s">
        <v>21</v>
      </c>
      <c r="C27" s="104">
        <v>1780</v>
      </c>
      <c r="D27" s="99">
        <v>860</v>
      </c>
      <c r="E27" s="100">
        <v>920</v>
      </c>
      <c r="F27" s="101">
        <v>82</v>
      </c>
      <c r="G27" s="102">
        <v>69</v>
      </c>
      <c r="H27" s="102">
        <v>665</v>
      </c>
      <c r="I27" s="102">
        <v>702</v>
      </c>
      <c r="J27" s="102">
        <v>36</v>
      </c>
      <c r="K27" s="102">
        <v>57</v>
      </c>
      <c r="L27" s="102">
        <v>30</v>
      </c>
      <c r="M27" s="102">
        <v>32</v>
      </c>
      <c r="N27" s="102">
        <v>2</v>
      </c>
      <c r="O27" s="102">
        <v>2</v>
      </c>
      <c r="P27" s="102">
        <v>21</v>
      </c>
      <c r="Q27" s="102">
        <v>26</v>
      </c>
      <c r="R27" s="102">
        <v>24</v>
      </c>
      <c r="S27" s="103">
        <v>32</v>
      </c>
    </row>
    <row r="28" spans="1:19" s="10" customFormat="1" ht="13.9" customHeight="1" thickBot="1" x14ac:dyDescent="0.25">
      <c r="A28" s="383"/>
      <c r="B28" s="133" t="s">
        <v>17</v>
      </c>
      <c r="C28" s="83">
        <v>100</v>
      </c>
      <c r="D28" s="79">
        <f t="shared" ref="D28:S28" si="7">IF($C27=0,0%,(D27/$C27*100))</f>
        <v>48.314606741573037</v>
      </c>
      <c r="E28" s="80">
        <f t="shared" si="7"/>
        <v>51.68539325842697</v>
      </c>
      <c r="F28" s="78">
        <f t="shared" si="7"/>
        <v>4.606741573033708</v>
      </c>
      <c r="G28" s="79">
        <f t="shared" si="7"/>
        <v>3.8764044943820228</v>
      </c>
      <c r="H28" s="79">
        <f t="shared" si="7"/>
        <v>37.359550561797754</v>
      </c>
      <c r="I28" s="79">
        <f t="shared" si="7"/>
        <v>39.438202247191015</v>
      </c>
      <c r="J28" s="79">
        <f t="shared" si="7"/>
        <v>2.0224719101123596</v>
      </c>
      <c r="K28" s="79">
        <f t="shared" si="7"/>
        <v>3.2022471910112356</v>
      </c>
      <c r="L28" s="79">
        <f t="shared" si="7"/>
        <v>1.6853932584269662</v>
      </c>
      <c r="M28" s="79">
        <f t="shared" si="7"/>
        <v>1.7977528089887642</v>
      </c>
      <c r="N28" s="79">
        <f t="shared" si="7"/>
        <v>0.11235955056179776</v>
      </c>
      <c r="O28" s="79">
        <f t="shared" si="7"/>
        <v>0.11235955056179776</v>
      </c>
      <c r="P28" s="79">
        <f t="shared" si="7"/>
        <v>1.1797752808988764</v>
      </c>
      <c r="Q28" s="79">
        <f t="shared" si="7"/>
        <v>1.4606741573033708</v>
      </c>
      <c r="R28" s="79">
        <f t="shared" si="7"/>
        <v>1.348314606741573</v>
      </c>
      <c r="S28" s="80">
        <f t="shared" si="7"/>
        <v>1.7977528089887642</v>
      </c>
    </row>
    <row r="29" spans="1:19" s="3" customFormat="1" ht="15.6" customHeight="1" x14ac:dyDescent="0.2">
      <c r="A29" s="384" t="s">
        <v>30</v>
      </c>
      <c r="B29" s="140" t="s">
        <v>21</v>
      </c>
      <c r="C29" s="105">
        <v>845</v>
      </c>
      <c r="D29" s="99">
        <v>449</v>
      </c>
      <c r="E29" s="100">
        <v>396</v>
      </c>
      <c r="F29" s="101">
        <v>44</v>
      </c>
      <c r="G29" s="102">
        <v>26</v>
      </c>
      <c r="H29" s="102">
        <v>368</v>
      </c>
      <c r="I29" s="102">
        <v>331</v>
      </c>
      <c r="J29" s="102">
        <v>9</v>
      </c>
      <c r="K29" s="102">
        <v>14</v>
      </c>
      <c r="L29" s="102">
        <v>13</v>
      </c>
      <c r="M29" s="102">
        <v>10</v>
      </c>
      <c r="N29" s="102">
        <v>1</v>
      </c>
      <c r="O29" s="102">
        <v>1</v>
      </c>
      <c r="P29" s="102">
        <v>4</v>
      </c>
      <c r="Q29" s="102">
        <v>2</v>
      </c>
      <c r="R29" s="102">
        <v>10</v>
      </c>
      <c r="S29" s="103">
        <v>12</v>
      </c>
    </row>
    <row r="30" spans="1:19" s="3" customFormat="1" ht="15.6" customHeight="1" thickBot="1" x14ac:dyDescent="0.25">
      <c r="A30" s="385"/>
      <c r="B30" s="131" t="s">
        <v>17</v>
      </c>
      <c r="C30" s="83">
        <v>100</v>
      </c>
      <c r="D30" s="79">
        <f t="shared" ref="D30:S30" si="8">IF($C29=0,0%,(D29/$C29*100))</f>
        <v>53.136094674556212</v>
      </c>
      <c r="E30" s="80">
        <f t="shared" si="8"/>
        <v>46.863905325443788</v>
      </c>
      <c r="F30" s="78">
        <f t="shared" si="8"/>
        <v>5.2071005917159763</v>
      </c>
      <c r="G30" s="79">
        <f t="shared" si="8"/>
        <v>3.0769230769230771</v>
      </c>
      <c r="H30" s="79">
        <f t="shared" si="8"/>
        <v>43.550295857988161</v>
      </c>
      <c r="I30" s="79">
        <f t="shared" si="8"/>
        <v>39.171597633136095</v>
      </c>
      <c r="J30" s="79">
        <f t="shared" si="8"/>
        <v>1.0650887573964496</v>
      </c>
      <c r="K30" s="79">
        <f t="shared" si="8"/>
        <v>1.6568047337278107</v>
      </c>
      <c r="L30" s="79">
        <f t="shared" si="8"/>
        <v>1.5384615384615385</v>
      </c>
      <c r="M30" s="79">
        <f t="shared" si="8"/>
        <v>1.1834319526627219</v>
      </c>
      <c r="N30" s="79">
        <f t="shared" si="8"/>
        <v>0.1183431952662722</v>
      </c>
      <c r="O30" s="79">
        <f t="shared" si="8"/>
        <v>0.1183431952662722</v>
      </c>
      <c r="P30" s="79">
        <f t="shared" si="8"/>
        <v>0.47337278106508879</v>
      </c>
      <c r="Q30" s="79">
        <f t="shared" si="8"/>
        <v>0.23668639053254439</v>
      </c>
      <c r="R30" s="79">
        <f t="shared" si="8"/>
        <v>1.1834319526627219</v>
      </c>
      <c r="S30" s="80">
        <f t="shared" si="8"/>
        <v>1.4201183431952662</v>
      </c>
    </row>
    <row r="31" spans="1:19" s="10" customFormat="1" ht="16.149999999999999" customHeight="1" x14ac:dyDescent="0.2">
      <c r="A31" s="386" t="s">
        <v>158</v>
      </c>
      <c r="B31" s="140" t="s">
        <v>21</v>
      </c>
      <c r="C31" s="105">
        <v>58</v>
      </c>
      <c r="D31" s="99">
        <v>20</v>
      </c>
      <c r="E31" s="100">
        <v>38</v>
      </c>
      <c r="F31" s="101">
        <v>1</v>
      </c>
      <c r="G31" s="102">
        <v>1</v>
      </c>
      <c r="H31" s="102">
        <v>18</v>
      </c>
      <c r="I31" s="102">
        <v>32</v>
      </c>
      <c r="J31" s="102"/>
      <c r="K31" s="102"/>
      <c r="L31" s="102"/>
      <c r="M31" s="102">
        <v>1</v>
      </c>
      <c r="N31" s="102"/>
      <c r="O31" s="102"/>
      <c r="P31" s="102"/>
      <c r="Q31" s="102"/>
      <c r="R31" s="102">
        <v>1</v>
      </c>
      <c r="S31" s="103">
        <v>4</v>
      </c>
    </row>
    <row r="32" spans="1:19" s="10" customFormat="1" ht="16.149999999999999" customHeight="1" thickBot="1" x14ac:dyDescent="0.25">
      <c r="A32" s="387"/>
      <c r="B32" s="141" t="s">
        <v>17</v>
      </c>
      <c r="C32" s="60">
        <v>100</v>
      </c>
      <c r="D32" s="61">
        <f t="shared" ref="D32:S32" si="9">IF($C31=0,0%,(D31/$C31*100))</f>
        <v>34.482758620689658</v>
      </c>
      <c r="E32" s="62">
        <f t="shared" si="9"/>
        <v>65.517241379310349</v>
      </c>
      <c r="F32" s="60">
        <f t="shared" si="9"/>
        <v>1.7241379310344827</v>
      </c>
      <c r="G32" s="61">
        <f t="shared" si="9"/>
        <v>1.7241379310344827</v>
      </c>
      <c r="H32" s="61">
        <f t="shared" si="9"/>
        <v>31.03448275862069</v>
      </c>
      <c r="I32" s="61">
        <f t="shared" si="9"/>
        <v>55.172413793103445</v>
      </c>
      <c r="J32" s="61">
        <f t="shared" si="9"/>
        <v>0</v>
      </c>
      <c r="K32" s="61">
        <f t="shared" si="9"/>
        <v>0</v>
      </c>
      <c r="L32" s="61">
        <f t="shared" si="9"/>
        <v>0</v>
      </c>
      <c r="M32" s="61">
        <f t="shared" si="9"/>
        <v>1.7241379310344827</v>
      </c>
      <c r="N32" s="61">
        <f t="shared" si="9"/>
        <v>0</v>
      </c>
      <c r="O32" s="61">
        <f t="shared" si="9"/>
        <v>0</v>
      </c>
      <c r="P32" s="61">
        <f t="shared" si="9"/>
        <v>0</v>
      </c>
      <c r="Q32" s="61">
        <f t="shared" si="9"/>
        <v>0</v>
      </c>
      <c r="R32" s="61">
        <f t="shared" si="9"/>
        <v>1.7241379310344827</v>
      </c>
      <c r="S32" s="62">
        <f t="shared" si="9"/>
        <v>6.8965517241379306</v>
      </c>
    </row>
    <row r="33" spans="1:19" s="10" customFormat="1" ht="27" customHeight="1" thickBot="1" x14ac:dyDescent="0.25">
      <c r="A33" s="410" t="s">
        <v>227</v>
      </c>
      <c r="B33" s="424"/>
      <c r="C33" s="424"/>
      <c r="D33" s="424"/>
      <c r="E33" s="424"/>
      <c r="F33" s="424"/>
      <c r="G33" s="424"/>
      <c r="H33" s="424"/>
      <c r="I33" s="424"/>
      <c r="J33" s="424"/>
      <c r="K33" s="424"/>
      <c r="L33" s="424"/>
      <c r="M33" s="424"/>
      <c r="N33" s="424"/>
      <c r="O33" s="424"/>
      <c r="P33" s="424"/>
      <c r="Q33" s="424"/>
      <c r="R33" s="424"/>
      <c r="S33" s="425"/>
    </row>
    <row r="34" spans="1:19" s="10" customFormat="1" ht="26.1" customHeight="1" thickBot="1" x14ac:dyDescent="0.25">
      <c r="A34" s="262" t="s">
        <v>67</v>
      </c>
      <c r="B34" s="129" t="s">
        <v>29</v>
      </c>
      <c r="C34" s="39">
        <v>48</v>
      </c>
      <c r="D34" s="19"/>
      <c r="E34" s="46"/>
      <c r="F34" s="19"/>
      <c r="G34" s="20"/>
      <c r="H34" s="285"/>
      <c r="I34" s="285"/>
      <c r="J34" s="285"/>
      <c r="K34" s="285"/>
      <c r="L34" s="285"/>
      <c r="M34" s="285"/>
      <c r="N34" s="285"/>
      <c r="O34" s="285"/>
      <c r="P34" s="285"/>
      <c r="Q34" s="285"/>
      <c r="R34" s="285"/>
      <c r="S34" s="286"/>
    </row>
    <row r="35" spans="1:19" s="10" customFormat="1" ht="12.75" customHeight="1" thickBot="1" x14ac:dyDescent="0.25">
      <c r="A35" s="346" t="s">
        <v>68</v>
      </c>
      <c r="B35" s="132" t="s">
        <v>21</v>
      </c>
      <c r="C35" s="104">
        <v>3287</v>
      </c>
      <c r="D35" s="99">
        <v>1947</v>
      </c>
      <c r="E35" s="100">
        <v>1340</v>
      </c>
      <c r="F35" s="101">
        <v>119</v>
      </c>
      <c r="G35" s="102">
        <v>84</v>
      </c>
      <c r="H35" s="102">
        <v>1607</v>
      </c>
      <c r="I35" s="102">
        <v>1056</v>
      </c>
      <c r="J35" s="102">
        <v>63</v>
      </c>
      <c r="K35" s="102">
        <v>81</v>
      </c>
      <c r="L35" s="102">
        <v>38</v>
      </c>
      <c r="M35" s="102">
        <v>40</v>
      </c>
      <c r="N35" s="102">
        <v>2</v>
      </c>
      <c r="O35" s="102">
        <v>7</v>
      </c>
      <c r="P35" s="102">
        <v>37</v>
      </c>
      <c r="Q35" s="102">
        <v>19</v>
      </c>
      <c r="R35" s="102">
        <v>81</v>
      </c>
      <c r="S35" s="103">
        <v>53</v>
      </c>
    </row>
    <row r="36" spans="1:19" s="10" customFormat="1" ht="12.75" customHeight="1" thickBot="1" x14ac:dyDescent="0.25">
      <c r="A36" s="346"/>
      <c r="B36" s="133" t="s">
        <v>17</v>
      </c>
      <c r="C36" s="78">
        <v>100</v>
      </c>
      <c r="D36" s="79">
        <f t="shared" ref="D36:S36" si="10">IF($C35=0,0%,(D35/$C35*100))</f>
        <v>59.233343474292667</v>
      </c>
      <c r="E36" s="80">
        <f t="shared" si="10"/>
        <v>40.766656525707333</v>
      </c>
      <c r="F36" s="78">
        <f t="shared" si="10"/>
        <v>3.620322482506845</v>
      </c>
      <c r="G36" s="79">
        <f t="shared" si="10"/>
        <v>2.5555217523577731</v>
      </c>
      <c r="H36" s="79">
        <f t="shared" si="10"/>
        <v>48.889564952844538</v>
      </c>
      <c r="I36" s="79">
        <f t="shared" si="10"/>
        <v>32.126559172497721</v>
      </c>
      <c r="J36" s="79">
        <f t="shared" si="10"/>
        <v>1.9166413142683298</v>
      </c>
      <c r="K36" s="79">
        <f t="shared" si="10"/>
        <v>2.4642531183449954</v>
      </c>
      <c r="L36" s="79">
        <f t="shared" si="10"/>
        <v>1.1560693641618496</v>
      </c>
      <c r="M36" s="79">
        <f t="shared" si="10"/>
        <v>1.2169151201703681</v>
      </c>
      <c r="N36" s="79">
        <f t="shared" si="10"/>
        <v>6.0845756008518402E-2</v>
      </c>
      <c r="O36" s="79">
        <f t="shared" si="10"/>
        <v>0.21296014602981442</v>
      </c>
      <c r="P36" s="79">
        <f t="shared" si="10"/>
        <v>1.1256464861575906</v>
      </c>
      <c r="Q36" s="79">
        <f t="shared" si="10"/>
        <v>0.57803468208092479</v>
      </c>
      <c r="R36" s="79">
        <f t="shared" si="10"/>
        <v>2.4642531183449954</v>
      </c>
      <c r="S36" s="80">
        <f t="shared" si="10"/>
        <v>1.6124125342257378</v>
      </c>
    </row>
    <row r="37" spans="1:19" s="10" customFormat="1" ht="14.25" customHeight="1" thickBot="1" x14ac:dyDescent="0.25">
      <c r="A37" s="346" t="s">
        <v>69</v>
      </c>
      <c r="B37" s="132" t="s">
        <v>21</v>
      </c>
      <c r="C37" s="104">
        <v>171</v>
      </c>
      <c r="D37" s="99">
        <v>79</v>
      </c>
      <c r="E37" s="100">
        <v>92</v>
      </c>
      <c r="F37" s="101">
        <v>5</v>
      </c>
      <c r="G37" s="102">
        <v>8</v>
      </c>
      <c r="H37" s="102">
        <v>64</v>
      </c>
      <c r="I37" s="102">
        <v>75</v>
      </c>
      <c r="J37" s="102">
        <v>6</v>
      </c>
      <c r="K37" s="102">
        <v>2</v>
      </c>
      <c r="L37" s="102">
        <v>2</v>
      </c>
      <c r="M37" s="102">
        <v>3</v>
      </c>
      <c r="N37" s="102"/>
      <c r="O37" s="102"/>
      <c r="P37" s="102"/>
      <c r="Q37" s="102"/>
      <c r="R37" s="102">
        <v>2</v>
      </c>
      <c r="S37" s="103">
        <v>4</v>
      </c>
    </row>
    <row r="38" spans="1:19" s="10" customFormat="1" ht="14.25" customHeight="1" thickBot="1" x14ac:dyDescent="0.25">
      <c r="A38" s="420"/>
      <c r="B38" s="133" t="s">
        <v>17</v>
      </c>
      <c r="C38" s="78">
        <v>100</v>
      </c>
      <c r="D38" s="79">
        <f t="shared" ref="D38:S38" si="11">IF($C37=0,0%,(D37/$C37*100))</f>
        <v>46.198830409356724</v>
      </c>
      <c r="E38" s="80">
        <f t="shared" si="11"/>
        <v>53.801169590643269</v>
      </c>
      <c r="F38" s="78">
        <f t="shared" si="11"/>
        <v>2.9239766081871341</v>
      </c>
      <c r="G38" s="79">
        <f t="shared" si="11"/>
        <v>4.6783625730994149</v>
      </c>
      <c r="H38" s="79">
        <f t="shared" si="11"/>
        <v>37.42690058479532</v>
      </c>
      <c r="I38" s="79">
        <f t="shared" si="11"/>
        <v>43.859649122807014</v>
      </c>
      <c r="J38" s="79">
        <f t="shared" si="11"/>
        <v>3.5087719298245612</v>
      </c>
      <c r="K38" s="79">
        <f t="shared" si="11"/>
        <v>1.1695906432748537</v>
      </c>
      <c r="L38" s="79">
        <f t="shared" si="11"/>
        <v>1.1695906432748537</v>
      </c>
      <c r="M38" s="79">
        <f t="shared" si="11"/>
        <v>1.7543859649122806</v>
      </c>
      <c r="N38" s="79">
        <f t="shared" si="11"/>
        <v>0</v>
      </c>
      <c r="O38" s="79">
        <f t="shared" si="11"/>
        <v>0</v>
      </c>
      <c r="P38" s="79">
        <f t="shared" si="11"/>
        <v>0</v>
      </c>
      <c r="Q38" s="79">
        <f t="shared" si="11"/>
        <v>0</v>
      </c>
      <c r="R38" s="79">
        <f t="shared" si="11"/>
        <v>1.1695906432748537</v>
      </c>
      <c r="S38" s="80">
        <f t="shared" si="11"/>
        <v>2.3391812865497075</v>
      </c>
    </row>
    <row r="39" spans="1:19" s="10" customFormat="1" ht="14.25" customHeight="1" thickBot="1" x14ac:dyDescent="0.25">
      <c r="A39" s="346" t="s">
        <v>70</v>
      </c>
      <c r="B39" s="132" t="s">
        <v>21</v>
      </c>
      <c r="C39" s="104">
        <v>48</v>
      </c>
      <c r="D39" s="99">
        <v>21</v>
      </c>
      <c r="E39" s="100">
        <v>27</v>
      </c>
      <c r="F39" s="101">
        <v>2</v>
      </c>
      <c r="G39" s="102">
        <v>4</v>
      </c>
      <c r="H39" s="102">
        <v>14</v>
      </c>
      <c r="I39" s="102">
        <v>21</v>
      </c>
      <c r="J39" s="102">
        <v>3</v>
      </c>
      <c r="K39" s="102"/>
      <c r="L39" s="102">
        <v>1</v>
      </c>
      <c r="M39" s="102">
        <v>1</v>
      </c>
      <c r="N39" s="102"/>
      <c r="O39" s="102"/>
      <c r="P39" s="102"/>
      <c r="Q39" s="102"/>
      <c r="R39" s="102">
        <v>1</v>
      </c>
      <c r="S39" s="103">
        <v>1</v>
      </c>
    </row>
    <row r="40" spans="1:19" s="10" customFormat="1" ht="15.75" customHeight="1" thickBot="1" x14ac:dyDescent="0.25">
      <c r="A40" s="421"/>
      <c r="B40" s="142" t="s">
        <v>17</v>
      </c>
      <c r="C40" s="60">
        <v>100</v>
      </c>
      <c r="D40" s="61">
        <f t="shared" ref="D40:S40" si="12">IF($C39=0,0%,(D39/$C39*100))</f>
        <v>43.75</v>
      </c>
      <c r="E40" s="62">
        <f t="shared" si="12"/>
        <v>56.25</v>
      </c>
      <c r="F40" s="60">
        <f t="shared" si="12"/>
        <v>4.1666666666666661</v>
      </c>
      <c r="G40" s="61">
        <f t="shared" si="12"/>
        <v>8.3333333333333321</v>
      </c>
      <c r="H40" s="61">
        <f t="shared" si="12"/>
        <v>29.166666666666668</v>
      </c>
      <c r="I40" s="61">
        <f t="shared" si="12"/>
        <v>43.75</v>
      </c>
      <c r="J40" s="61">
        <f t="shared" si="12"/>
        <v>6.25</v>
      </c>
      <c r="K40" s="61">
        <f t="shared" si="12"/>
        <v>0</v>
      </c>
      <c r="L40" s="61">
        <f t="shared" si="12"/>
        <v>2.083333333333333</v>
      </c>
      <c r="M40" s="61">
        <f t="shared" si="12"/>
        <v>2.083333333333333</v>
      </c>
      <c r="N40" s="61">
        <f t="shared" si="12"/>
        <v>0</v>
      </c>
      <c r="O40" s="61">
        <f t="shared" si="12"/>
        <v>0</v>
      </c>
      <c r="P40" s="61">
        <f t="shared" si="12"/>
        <v>0</v>
      </c>
      <c r="Q40" s="61">
        <f t="shared" si="12"/>
        <v>0</v>
      </c>
      <c r="R40" s="61">
        <f t="shared" si="12"/>
        <v>2.083333333333333</v>
      </c>
      <c r="S40" s="62">
        <f t="shared" si="12"/>
        <v>2.083333333333333</v>
      </c>
    </row>
    <row r="41" spans="1:19" ht="13.5" thickTop="1" x14ac:dyDescent="0.2"/>
  </sheetData>
  <mergeCells count="21">
    <mergeCell ref="A35:A36"/>
    <mergeCell ref="A37:A38"/>
    <mergeCell ref="A39:A40"/>
    <mergeCell ref="A23:S23"/>
    <mergeCell ref="A25:A26"/>
    <mergeCell ref="A27:A28"/>
    <mergeCell ref="A29:A30"/>
    <mergeCell ref="A31:A32"/>
    <mergeCell ref="A33:S33"/>
    <mergeCell ref="A21:A22"/>
    <mergeCell ref="A1:S2"/>
    <mergeCell ref="A3:B3"/>
    <mergeCell ref="A4:A5"/>
    <mergeCell ref="A6:A7"/>
    <mergeCell ref="A8:A9"/>
    <mergeCell ref="A10:S10"/>
    <mergeCell ref="A11:A12"/>
    <mergeCell ref="A13:S13"/>
    <mergeCell ref="A15:A16"/>
    <mergeCell ref="A17:A18"/>
    <mergeCell ref="A19:A20"/>
  </mergeCells>
  <printOptions horizontalCentered="1"/>
  <pageMargins left="0" right="0" top="0.25" bottom="0.25" header="0" footer="0"/>
  <pageSetup scale="60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S114"/>
  <sheetViews>
    <sheetView zoomScaleNormal="100" workbookViewId="0">
      <selection activeCell="W11" sqref="W11"/>
    </sheetView>
  </sheetViews>
  <sheetFormatPr defaultColWidth="8.85546875" defaultRowHeight="12.75" x14ac:dyDescent="0.2"/>
  <cols>
    <col min="1" max="1" width="37.28515625" style="7" customWidth="1"/>
    <col min="2" max="2" width="4.42578125" style="160" customWidth="1"/>
    <col min="3" max="3" width="7.140625" customWidth="1"/>
    <col min="4" max="4" width="6.7109375" style="8" customWidth="1"/>
    <col min="5" max="5" width="7.140625" customWidth="1"/>
    <col min="6" max="6" width="8.28515625" style="8" customWidth="1"/>
    <col min="7" max="7" width="8.28515625" customWidth="1"/>
    <col min="8" max="9" width="7.140625" customWidth="1"/>
    <col min="10" max="10" width="8.42578125" customWidth="1"/>
    <col min="11" max="11" width="8" customWidth="1"/>
    <col min="12" max="13" width="7.140625" customWidth="1"/>
    <col min="14" max="16" width="8.140625" customWidth="1"/>
    <col min="17" max="17" width="8" customWidth="1"/>
    <col min="18" max="19" width="7.140625" customWidth="1"/>
  </cols>
  <sheetData>
    <row r="1" spans="1:19" ht="18" customHeight="1" thickTop="1" x14ac:dyDescent="0.2">
      <c r="A1" s="310" t="s">
        <v>228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  <c r="Q1" s="391"/>
      <c r="R1" s="391"/>
      <c r="S1" s="392"/>
    </row>
    <row r="2" spans="1:19" ht="18" customHeight="1" thickBot="1" x14ac:dyDescent="0.25">
      <c r="A2" s="426"/>
      <c r="B2" s="427"/>
      <c r="C2" s="427"/>
      <c r="D2" s="427"/>
      <c r="E2" s="427"/>
      <c r="F2" s="427"/>
      <c r="G2" s="427"/>
      <c r="H2" s="427"/>
      <c r="I2" s="427"/>
      <c r="J2" s="427"/>
      <c r="K2" s="427"/>
      <c r="L2" s="427"/>
      <c r="M2" s="427"/>
      <c r="N2" s="427"/>
      <c r="O2" s="427"/>
      <c r="P2" s="427"/>
      <c r="Q2" s="427"/>
      <c r="R2" s="427"/>
      <c r="S2" s="428"/>
    </row>
    <row r="3" spans="1:19" s="3" customFormat="1" ht="69" customHeight="1" thickTop="1" thickBot="1" x14ac:dyDescent="0.25">
      <c r="A3" s="316" t="s">
        <v>73</v>
      </c>
      <c r="B3" s="317"/>
      <c r="C3" s="38" t="s">
        <v>115</v>
      </c>
      <c r="D3" s="29" t="s">
        <v>1</v>
      </c>
      <c r="E3" s="45" t="s">
        <v>2</v>
      </c>
      <c r="F3" s="30" t="s">
        <v>3</v>
      </c>
      <c r="G3" s="30" t="s">
        <v>4</v>
      </c>
      <c r="H3" s="29" t="s">
        <v>5</v>
      </c>
      <c r="I3" s="30" t="s">
        <v>6</v>
      </c>
      <c r="J3" s="29" t="s">
        <v>7</v>
      </c>
      <c r="K3" s="30" t="s">
        <v>8</v>
      </c>
      <c r="L3" s="29" t="s">
        <v>9</v>
      </c>
      <c r="M3" s="30" t="s">
        <v>10</v>
      </c>
      <c r="N3" s="29" t="s">
        <v>11</v>
      </c>
      <c r="O3" s="29" t="s">
        <v>12</v>
      </c>
      <c r="P3" s="29" t="s">
        <v>13</v>
      </c>
      <c r="Q3" s="29" t="s">
        <v>14</v>
      </c>
      <c r="R3" s="29" t="s">
        <v>15</v>
      </c>
      <c r="S3" s="31" t="s">
        <v>16</v>
      </c>
    </row>
    <row r="4" spans="1:19" s="9" customFormat="1" ht="18" customHeight="1" thickTop="1" x14ac:dyDescent="0.2">
      <c r="A4" s="396" t="s">
        <v>130</v>
      </c>
      <c r="B4" s="139" t="s">
        <v>29</v>
      </c>
      <c r="C4" s="243">
        <v>8080</v>
      </c>
      <c r="D4" s="244">
        <v>4620</v>
      </c>
      <c r="E4" s="240">
        <v>3460</v>
      </c>
      <c r="F4" s="244">
        <v>299</v>
      </c>
      <c r="G4" s="245">
        <v>257</v>
      </c>
      <c r="H4" s="239">
        <v>3763</v>
      </c>
      <c r="I4" s="239">
        <v>2653</v>
      </c>
      <c r="J4" s="239">
        <v>139</v>
      </c>
      <c r="K4" s="239">
        <v>198</v>
      </c>
      <c r="L4" s="239">
        <v>86</v>
      </c>
      <c r="M4" s="239">
        <v>107</v>
      </c>
      <c r="N4" s="239">
        <v>11</v>
      </c>
      <c r="O4" s="239">
        <v>20</v>
      </c>
      <c r="P4" s="239">
        <v>100</v>
      </c>
      <c r="Q4" s="239">
        <v>51</v>
      </c>
      <c r="R4" s="239">
        <v>222</v>
      </c>
      <c r="S4" s="240">
        <v>174</v>
      </c>
    </row>
    <row r="5" spans="1:19" s="9" customFormat="1" ht="18" customHeight="1" thickBot="1" x14ac:dyDescent="0.25">
      <c r="A5" s="415"/>
      <c r="B5" s="226" t="s">
        <v>17</v>
      </c>
      <c r="C5" s="279">
        <v>100</v>
      </c>
      <c r="D5" s="280">
        <f t="shared" ref="D5:S7" si="0">IF($C4=0,0%,(D4/$C4*100))</f>
        <v>57.178217821782177</v>
      </c>
      <c r="E5" s="242">
        <f t="shared" si="0"/>
        <v>42.821782178217823</v>
      </c>
      <c r="F5" s="280">
        <f t="shared" si="0"/>
        <v>3.7004950495049505</v>
      </c>
      <c r="G5" s="281">
        <f t="shared" si="0"/>
        <v>3.1806930693069306</v>
      </c>
      <c r="H5" s="241">
        <f t="shared" si="0"/>
        <v>46.571782178217823</v>
      </c>
      <c r="I5" s="241">
        <f t="shared" si="0"/>
        <v>32.834158415841586</v>
      </c>
      <c r="J5" s="241">
        <f t="shared" si="0"/>
        <v>1.7202970297029705</v>
      </c>
      <c r="K5" s="241">
        <f t="shared" si="0"/>
        <v>2.4504950495049505</v>
      </c>
      <c r="L5" s="241">
        <f t="shared" si="0"/>
        <v>1.0643564356435644</v>
      </c>
      <c r="M5" s="241">
        <f t="shared" si="0"/>
        <v>1.3242574257425743</v>
      </c>
      <c r="N5" s="241">
        <f t="shared" si="0"/>
        <v>0.13613861386138612</v>
      </c>
      <c r="O5" s="241">
        <f t="shared" si="0"/>
        <v>0.24752475247524752</v>
      </c>
      <c r="P5" s="241">
        <f t="shared" si="0"/>
        <v>1.2376237623762376</v>
      </c>
      <c r="Q5" s="241">
        <f t="shared" si="0"/>
        <v>0.63118811881188119</v>
      </c>
      <c r="R5" s="241">
        <f t="shared" si="0"/>
        <v>2.7475247524752477</v>
      </c>
      <c r="S5" s="242">
        <f t="shared" si="0"/>
        <v>2.1534653465346532</v>
      </c>
    </row>
    <row r="6" spans="1:19" s="9" customFormat="1" ht="18" customHeight="1" thickTop="1" x14ac:dyDescent="0.2">
      <c r="A6" s="396" t="s">
        <v>124</v>
      </c>
      <c r="B6" s="139" t="s">
        <v>29</v>
      </c>
      <c r="C6" s="252">
        <v>6581</v>
      </c>
      <c r="D6" s="253">
        <v>3625</v>
      </c>
      <c r="E6" s="254">
        <v>2956</v>
      </c>
      <c r="F6" s="253">
        <v>227</v>
      </c>
      <c r="G6" s="255">
        <v>203</v>
      </c>
      <c r="H6" s="256">
        <v>3000</v>
      </c>
      <c r="I6" s="256">
        <v>2322</v>
      </c>
      <c r="J6" s="256">
        <v>114</v>
      </c>
      <c r="K6" s="256">
        <v>154</v>
      </c>
      <c r="L6" s="256">
        <v>65</v>
      </c>
      <c r="M6" s="256">
        <v>94</v>
      </c>
      <c r="N6" s="256">
        <v>7</v>
      </c>
      <c r="O6" s="256">
        <v>17</v>
      </c>
      <c r="P6" s="256">
        <v>62</v>
      </c>
      <c r="Q6" s="256">
        <v>37</v>
      </c>
      <c r="R6" s="256">
        <v>150</v>
      </c>
      <c r="S6" s="208">
        <v>129</v>
      </c>
    </row>
    <row r="7" spans="1:19" s="9" customFormat="1" ht="18" customHeight="1" thickBot="1" x14ac:dyDescent="0.25">
      <c r="A7" s="355"/>
      <c r="B7" s="146" t="s">
        <v>17</v>
      </c>
      <c r="C7" s="247">
        <v>100</v>
      </c>
      <c r="D7" s="248">
        <f t="shared" si="0"/>
        <v>55.08281416198146</v>
      </c>
      <c r="E7" s="249">
        <f t="shared" si="0"/>
        <v>44.91718583801854</v>
      </c>
      <c r="F7" s="248">
        <f t="shared" si="0"/>
        <v>3.4493238109709772</v>
      </c>
      <c r="G7" s="250">
        <f t="shared" si="0"/>
        <v>3.084637593070962</v>
      </c>
      <c r="H7" s="251">
        <f t="shared" si="0"/>
        <v>45.585777237501901</v>
      </c>
      <c r="I7" s="251">
        <f t="shared" si="0"/>
        <v>35.283391581826464</v>
      </c>
      <c r="J7" s="251">
        <f t="shared" si="0"/>
        <v>1.732259535025072</v>
      </c>
      <c r="K7" s="251">
        <f t="shared" si="0"/>
        <v>2.3400698981917643</v>
      </c>
      <c r="L7" s="251">
        <f t="shared" si="0"/>
        <v>0.98769184014587452</v>
      </c>
      <c r="M7" s="251">
        <f t="shared" si="0"/>
        <v>1.4283543534417262</v>
      </c>
      <c r="N7" s="251">
        <f t="shared" si="0"/>
        <v>0.10636681355417109</v>
      </c>
      <c r="O7" s="251">
        <f t="shared" si="0"/>
        <v>0.25831940434584411</v>
      </c>
      <c r="P7" s="251">
        <f t="shared" si="0"/>
        <v>0.94210606290837262</v>
      </c>
      <c r="Q7" s="251">
        <f t="shared" si="0"/>
        <v>0.56222458592919011</v>
      </c>
      <c r="R7" s="251">
        <f t="shared" si="0"/>
        <v>2.2792888618750951</v>
      </c>
      <c r="S7" s="249">
        <f t="shared" si="0"/>
        <v>1.9601884212125817</v>
      </c>
    </row>
    <row r="8" spans="1:19" s="9" customFormat="1" ht="18" customHeight="1" thickTop="1" x14ac:dyDescent="0.2">
      <c r="A8" s="431" t="s">
        <v>74</v>
      </c>
      <c r="B8" s="144" t="s">
        <v>21</v>
      </c>
      <c r="C8" s="104">
        <v>1510</v>
      </c>
      <c r="D8" s="99">
        <v>983</v>
      </c>
      <c r="E8" s="100">
        <v>527</v>
      </c>
      <c r="F8" s="101">
        <v>59</v>
      </c>
      <c r="G8" s="102">
        <v>37</v>
      </c>
      <c r="H8" s="102">
        <v>841</v>
      </c>
      <c r="I8" s="102">
        <v>431</v>
      </c>
      <c r="J8" s="102">
        <v>22</v>
      </c>
      <c r="K8" s="102">
        <v>24</v>
      </c>
      <c r="L8" s="102">
        <v>9</v>
      </c>
      <c r="M8" s="102">
        <v>12</v>
      </c>
      <c r="N8" s="102">
        <v>4</v>
      </c>
      <c r="O8" s="102">
        <v>4</v>
      </c>
      <c r="P8" s="102">
        <v>16</v>
      </c>
      <c r="Q8" s="102">
        <v>4</v>
      </c>
      <c r="R8" s="102">
        <v>32</v>
      </c>
      <c r="S8" s="103">
        <v>15</v>
      </c>
    </row>
    <row r="9" spans="1:19" s="9" customFormat="1" ht="18" customHeight="1" thickBot="1" x14ac:dyDescent="0.25">
      <c r="A9" s="432"/>
      <c r="B9" s="145" t="s">
        <v>17</v>
      </c>
      <c r="C9" s="78">
        <v>100</v>
      </c>
      <c r="D9" s="79">
        <f t="shared" ref="D9:S9" si="1">IF($C8=0,0%,(D8/$C8*100))</f>
        <v>65.099337748344368</v>
      </c>
      <c r="E9" s="80">
        <f t="shared" si="1"/>
        <v>34.900662251655632</v>
      </c>
      <c r="F9" s="78">
        <f t="shared" si="1"/>
        <v>3.9072847682119201</v>
      </c>
      <c r="G9" s="79">
        <f t="shared" si="1"/>
        <v>2.4503311258278146</v>
      </c>
      <c r="H9" s="79">
        <f t="shared" si="1"/>
        <v>55.69536423841059</v>
      </c>
      <c r="I9" s="79">
        <f t="shared" si="1"/>
        <v>28.543046357615893</v>
      </c>
      <c r="J9" s="79">
        <f t="shared" si="1"/>
        <v>1.4569536423841061</v>
      </c>
      <c r="K9" s="79">
        <f t="shared" si="1"/>
        <v>1.5894039735099337</v>
      </c>
      <c r="L9" s="79">
        <f t="shared" si="1"/>
        <v>0.59602649006622521</v>
      </c>
      <c r="M9" s="79">
        <f t="shared" si="1"/>
        <v>0.79470198675496684</v>
      </c>
      <c r="N9" s="79">
        <f t="shared" si="1"/>
        <v>0.26490066225165565</v>
      </c>
      <c r="O9" s="79">
        <f t="shared" si="1"/>
        <v>0.26490066225165565</v>
      </c>
      <c r="P9" s="79">
        <f t="shared" si="1"/>
        <v>1.0596026490066226</v>
      </c>
      <c r="Q9" s="79">
        <f t="shared" si="1"/>
        <v>0.26490066225165565</v>
      </c>
      <c r="R9" s="79">
        <f t="shared" si="1"/>
        <v>2.1192052980132452</v>
      </c>
      <c r="S9" s="80">
        <f t="shared" si="1"/>
        <v>0.99337748344370869</v>
      </c>
    </row>
    <row r="10" spans="1:19" s="10" customFormat="1" ht="18" customHeight="1" thickTop="1" thickBot="1" x14ac:dyDescent="0.25">
      <c r="A10" s="429" t="s">
        <v>75</v>
      </c>
      <c r="B10" s="147" t="s">
        <v>29</v>
      </c>
      <c r="C10" s="104">
        <v>150</v>
      </c>
      <c r="D10" s="99">
        <v>90</v>
      </c>
      <c r="E10" s="100">
        <v>60</v>
      </c>
      <c r="F10" s="101">
        <v>6</v>
      </c>
      <c r="G10" s="102">
        <v>5</v>
      </c>
      <c r="H10" s="102">
        <v>78</v>
      </c>
      <c r="I10" s="102">
        <v>47</v>
      </c>
      <c r="J10" s="102">
        <v>2</v>
      </c>
      <c r="K10" s="102">
        <v>5</v>
      </c>
      <c r="L10" s="102">
        <v>1</v>
      </c>
      <c r="M10" s="102">
        <v>1</v>
      </c>
      <c r="N10" s="102">
        <v>1</v>
      </c>
      <c r="O10" s="102"/>
      <c r="P10" s="102">
        <v>2</v>
      </c>
      <c r="Q10" s="102">
        <v>1</v>
      </c>
      <c r="R10" s="102"/>
      <c r="S10" s="103">
        <v>1</v>
      </c>
    </row>
    <row r="11" spans="1:19" s="10" customFormat="1" ht="18" customHeight="1" thickBot="1" x14ac:dyDescent="0.25">
      <c r="A11" s="430"/>
      <c r="B11" s="148" t="s">
        <v>17</v>
      </c>
      <c r="C11" s="78">
        <v>100</v>
      </c>
      <c r="D11" s="79">
        <f t="shared" ref="D11:S11" si="2">IF($C10=0,0%,(D10/$C10*100))</f>
        <v>60</v>
      </c>
      <c r="E11" s="80">
        <f t="shared" si="2"/>
        <v>40</v>
      </c>
      <c r="F11" s="78">
        <f t="shared" si="2"/>
        <v>4</v>
      </c>
      <c r="G11" s="79">
        <f t="shared" si="2"/>
        <v>3.3333333333333335</v>
      </c>
      <c r="H11" s="79">
        <f t="shared" si="2"/>
        <v>52</v>
      </c>
      <c r="I11" s="79">
        <f t="shared" si="2"/>
        <v>31.333333333333336</v>
      </c>
      <c r="J11" s="79">
        <f t="shared" si="2"/>
        <v>1.3333333333333335</v>
      </c>
      <c r="K11" s="79">
        <f t="shared" si="2"/>
        <v>3.3333333333333335</v>
      </c>
      <c r="L11" s="79">
        <f t="shared" si="2"/>
        <v>0.66666666666666674</v>
      </c>
      <c r="M11" s="79">
        <f t="shared" si="2"/>
        <v>0.66666666666666674</v>
      </c>
      <c r="N11" s="79">
        <f t="shared" si="2"/>
        <v>0.66666666666666674</v>
      </c>
      <c r="O11" s="79">
        <f t="shared" si="2"/>
        <v>0</v>
      </c>
      <c r="P11" s="79">
        <f t="shared" si="2"/>
        <v>1.3333333333333335</v>
      </c>
      <c r="Q11" s="79">
        <f t="shared" si="2"/>
        <v>0.66666666666666674</v>
      </c>
      <c r="R11" s="79">
        <f t="shared" si="2"/>
        <v>0</v>
      </c>
      <c r="S11" s="80">
        <f t="shared" si="2"/>
        <v>0.66666666666666674</v>
      </c>
    </row>
    <row r="12" spans="1:19" s="10" customFormat="1" ht="27" customHeight="1" thickBot="1" x14ac:dyDescent="0.25">
      <c r="A12" s="405" t="s">
        <v>159</v>
      </c>
      <c r="B12" s="418"/>
      <c r="C12" s="418"/>
      <c r="D12" s="418"/>
      <c r="E12" s="418"/>
      <c r="F12" s="418"/>
      <c r="G12" s="418"/>
      <c r="H12" s="418"/>
      <c r="I12" s="418"/>
      <c r="J12" s="418"/>
      <c r="K12" s="418"/>
      <c r="L12" s="418"/>
      <c r="M12" s="418"/>
      <c r="N12" s="418"/>
      <c r="O12" s="418"/>
      <c r="P12" s="418"/>
      <c r="Q12" s="418"/>
      <c r="R12" s="418"/>
      <c r="S12" s="419"/>
    </row>
    <row r="13" spans="1:19" s="10" customFormat="1" ht="18" customHeight="1" thickBot="1" x14ac:dyDescent="0.25">
      <c r="A13" s="267" t="s">
        <v>28</v>
      </c>
      <c r="B13" s="153" t="s">
        <v>29</v>
      </c>
      <c r="C13" s="39">
        <v>12</v>
      </c>
      <c r="D13" s="19"/>
      <c r="E13" s="46"/>
      <c r="F13" s="19"/>
      <c r="G13" s="20"/>
      <c r="H13" s="285"/>
      <c r="I13" s="285"/>
      <c r="J13" s="285"/>
      <c r="K13" s="285"/>
      <c r="L13" s="285"/>
      <c r="M13" s="285"/>
      <c r="N13" s="285"/>
      <c r="O13" s="285"/>
      <c r="P13" s="285"/>
      <c r="Q13" s="285"/>
      <c r="R13" s="285"/>
      <c r="S13" s="286"/>
    </row>
    <row r="14" spans="1:19" s="10" customFormat="1" ht="18" customHeight="1" x14ac:dyDescent="0.2">
      <c r="A14" s="328" t="s">
        <v>41</v>
      </c>
      <c r="B14" s="149" t="s">
        <v>29</v>
      </c>
      <c r="C14" s="104">
        <v>204</v>
      </c>
      <c r="D14" s="99">
        <v>122</v>
      </c>
      <c r="E14" s="100">
        <v>82</v>
      </c>
      <c r="F14" s="101">
        <v>15</v>
      </c>
      <c r="G14" s="102">
        <v>9</v>
      </c>
      <c r="H14" s="102">
        <v>92</v>
      </c>
      <c r="I14" s="102">
        <v>59</v>
      </c>
      <c r="J14" s="102">
        <v>5</v>
      </c>
      <c r="K14" s="102">
        <v>5</v>
      </c>
      <c r="L14" s="102">
        <v>4</v>
      </c>
      <c r="M14" s="102">
        <v>3</v>
      </c>
      <c r="N14" s="102"/>
      <c r="O14" s="102"/>
      <c r="P14" s="102">
        <v>2</v>
      </c>
      <c r="Q14" s="102">
        <v>2</v>
      </c>
      <c r="R14" s="102">
        <v>4</v>
      </c>
      <c r="S14" s="103">
        <v>4</v>
      </c>
    </row>
    <row r="15" spans="1:19" s="10" customFormat="1" ht="18" customHeight="1" thickBot="1" x14ac:dyDescent="0.25">
      <c r="A15" s="383"/>
      <c r="B15" s="152" t="s">
        <v>17</v>
      </c>
      <c r="C15" s="78">
        <v>100</v>
      </c>
      <c r="D15" s="79">
        <f t="shared" ref="D15:S15" si="3">IF($C14=0,0%,(D14/$C14*100))</f>
        <v>59.803921568627452</v>
      </c>
      <c r="E15" s="80">
        <f t="shared" si="3"/>
        <v>40.196078431372548</v>
      </c>
      <c r="F15" s="78">
        <f t="shared" si="3"/>
        <v>7.3529411764705888</v>
      </c>
      <c r="G15" s="79">
        <f t="shared" si="3"/>
        <v>4.4117647058823533</v>
      </c>
      <c r="H15" s="79">
        <f t="shared" si="3"/>
        <v>45.098039215686278</v>
      </c>
      <c r="I15" s="79">
        <f t="shared" si="3"/>
        <v>28.921568627450984</v>
      </c>
      <c r="J15" s="79">
        <f t="shared" si="3"/>
        <v>2.4509803921568629</v>
      </c>
      <c r="K15" s="79">
        <f t="shared" si="3"/>
        <v>2.4509803921568629</v>
      </c>
      <c r="L15" s="79">
        <f t="shared" si="3"/>
        <v>1.9607843137254901</v>
      </c>
      <c r="M15" s="79">
        <f t="shared" si="3"/>
        <v>1.4705882352941175</v>
      </c>
      <c r="N15" s="79">
        <f t="shared" si="3"/>
        <v>0</v>
      </c>
      <c r="O15" s="79">
        <f t="shared" si="3"/>
        <v>0</v>
      </c>
      <c r="P15" s="79">
        <f t="shared" si="3"/>
        <v>0.98039215686274506</v>
      </c>
      <c r="Q15" s="79">
        <f t="shared" si="3"/>
        <v>0.98039215686274506</v>
      </c>
      <c r="R15" s="79">
        <f t="shared" si="3"/>
        <v>1.9607843137254901</v>
      </c>
      <c r="S15" s="80">
        <f t="shared" si="3"/>
        <v>1.9607843137254901</v>
      </c>
    </row>
    <row r="16" spans="1:19" s="10" customFormat="1" ht="18" customHeight="1" x14ac:dyDescent="0.2">
      <c r="A16" s="328" t="s">
        <v>156</v>
      </c>
      <c r="B16" s="149" t="s">
        <v>29</v>
      </c>
      <c r="C16" s="104">
        <v>126</v>
      </c>
      <c r="D16" s="99">
        <v>76</v>
      </c>
      <c r="E16" s="100">
        <v>50</v>
      </c>
      <c r="F16" s="101">
        <v>4</v>
      </c>
      <c r="G16" s="102">
        <v>4</v>
      </c>
      <c r="H16" s="102">
        <v>64</v>
      </c>
      <c r="I16" s="102">
        <v>36</v>
      </c>
      <c r="J16" s="102">
        <v>3</v>
      </c>
      <c r="K16" s="102">
        <v>3</v>
      </c>
      <c r="L16" s="102">
        <v>1</v>
      </c>
      <c r="M16" s="102">
        <v>3</v>
      </c>
      <c r="N16" s="102"/>
      <c r="O16" s="102"/>
      <c r="P16" s="102"/>
      <c r="Q16" s="102">
        <v>1</v>
      </c>
      <c r="R16" s="102">
        <v>4</v>
      </c>
      <c r="S16" s="103">
        <v>3</v>
      </c>
    </row>
    <row r="17" spans="1:19" s="10" customFormat="1" ht="18" customHeight="1" thickBot="1" x14ac:dyDescent="0.25">
      <c r="A17" s="383"/>
      <c r="B17" s="150" t="s">
        <v>17</v>
      </c>
      <c r="C17" s="78">
        <v>100</v>
      </c>
      <c r="D17" s="79">
        <f t="shared" ref="D17:S17" si="4">IF($C16=0,0%,(D16/$C16*100))</f>
        <v>60.317460317460316</v>
      </c>
      <c r="E17" s="80">
        <f t="shared" si="4"/>
        <v>39.682539682539684</v>
      </c>
      <c r="F17" s="78">
        <f t="shared" si="4"/>
        <v>3.1746031746031744</v>
      </c>
      <c r="G17" s="79">
        <f t="shared" si="4"/>
        <v>3.1746031746031744</v>
      </c>
      <c r="H17" s="79">
        <f t="shared" si="4"/>
        <v>50.793650793650791</v>
      </c>
      <c r="I17" s="79">
        <f t="shared" si="4"/>
        <v>28.571428571428569</v>
      </c>
      <c r="J17" s="79">
        <f t="shared" si="4"/>
        <v>2.3809523809523809</v>
      </c>
      <c r="K17" s="79">
        <f t="shared" si="4"/>
        <v>2.3809523809523809</v>
      </c>
      <c r="L17" s="79">
        <f t="shared" si="4"/>
        <v>0.79365079365079361</v>
      </c>
      <c r="M17" s="79">
        <f t="shared" si="4"/>
        <v>2.3809523809523809</v>
      </c>
      <c r="N17" s="79">
        <f t="shared" si="4"/>
        <v>0</v>
      </c>
      <c r="O17" s="79">
        <f t="shared" si="4"/>
        <v>0</v>
      </c>
      <c r="P17" s="79">
        <f t="shared" si="4"/>
        <v>0</v>
      </c>
      <c r="Q17" s="79">
        <f t="shared" si="4"/>
        <v>0.79365079365079361</v>
      </c>
      <c r="R17" s="79">
        <f t="shared" si="4"/>
        <v>3.1746031746031744</v>
      </c>
      <c r="S17" s="80">
        <f t="shared" si="4"/>
        <v>2.3809523809523809</v>
      </c>
    </row>
    <row r="18" spans="1:19" s="3" customFormat="1" ht="18" customHeight="1" x14ac:dyDescent="0.2">
      <c r="A18" s="384" t="s">
        <v>30</v>
      </c>
      <c r="B18" s="140" t="s">
        <v>29</v>
      </c>
      <c r="C18" s="104">
        <v>126</v>
      </c>
      <c r="D18" s="99">
        <v>76</v>
      </c>
      <c r="E18" s="100">
        <v>50</v>
      </c>
      <c r="F18" s="101">
        <v>4</v>
      </c>
      <c r="G18" s="102">
        <v>4</v>
      </c>
      <c r="H18" s="102">
        <v>64</v>
      </c>
      <c r="I18" s="102">
        <v>36</v>
      </c>
      <c r="J18" s="102">
        <v>3</v>
      </c>
      <c r="K18" s="102">
        <v>3</v>
      </c>
      <c r="L18" s="102">
        <v>1</v>
      </c>
      <c r="M18" s="102">
        <v>3</v>
      </c>
      <c r="N18" s="102"/>
      <c r="O18" s="102"/>
      <c r="P18" s="102"/>
      <c r="Q18" s="102">
        <v>1</v>
      </c>
      <c r="R18" s="102">
        <v>4</v>
      </c>
      <c r="S18" s="103">
        <v>3</v>
      </c>
    </row>
    <row r="19" spans="1:19" s="3" customFormat="1" ht="18" customHeight="1" thickBot="1" x14ac:dyDescent="0.25">
      <c r="A19" s="385"/>
      <c r="B19" s="154" t="s">
        <v>17</v>
      </c>
      <c r="C19" s="78">
        <v>100</v>
      </c>
      <c r="D19" s="79">
        <f t="shared" ref="D19:S19" si="5">IF($C18=0,0%,(D18/$C18*100))</f>
        <v>60.317460317460316</v>
      </c>
      <c r="E19" s="80">
        <f t="shared" si="5"/>
        <v>39.682539682539684</v>
      </c>
      <c r="F19" s="78">
        <f t="shared" si="5"/>
        <v>3.1746031746031744</v>
      </c>
      <c r="G19" s="79">
        <f t="shared" si="5"/>
        <v>3.1746031746031744</v>
      </c>
      <c r="H19" s="79">
        <f t="shared" si="5"/>
        <v>50.793650793650791</v>
      </c>
      <c r="I19" s="79">
        <f t="shared" si="5"/>
        <v>28.571428571428569</v>
      </c>
      <c r="J19" s="79">
        <f t="shared" si="5"/>
        <v>2.3809523809523809</v>
      </c>
      <c r="K19" s="79">
        <f t="shared" si="5"/>
        <v>2.3809523809523809</v>
      </c>
      <c r="L19" s="79">
        <f t="shared" si="5"/>
        <v>0.79365079365079361</v>
      </c>
      <c r="M19" s="79">
        <f t="shared" si="5"/>
        <v>2.3809523809523809</v>
      </c>
      <c r="N19" s="79">
        <f t="shared" si="5"/>
        <v>0</v>
      </c>
      <c r="O19" s="79">
        <f t="shared" si="5"/>
        <v>0</v>
      </c>
      <c r="P19" s="79">
        <f t="shared" si="5"/>
        <v>0</v>
      </c>
      <c r="Q19" s="79">
        <f t="shared" si="5"/>
        <v>0.79365079365079361</v>
      </c>
      <c r="R19" s="79">
        <f t="shared" si="5"/>
        <v>3.1746031746031744</v>
      </c>
      <c r="S19" s="80">
        <f t="shared" si="5"/>
        <v>2.3809523809523809</v>
      </c>
    </row>
    <row r="20" spans="1:19" s="10" customFormat="1" ht="18" customHeight="1" x14ac:dyDescent="0.2">
      <c r="A20" s="386" t="s">
        <v>158</v>
      </c>
      <c r="B20" s="151" t="s">
        <v>29</v>
      </c>
      <c r="C20" s="104">
        <v>9</v>
      </c>
      <c r="D20" s="99">
        <v>2</v>
      </c>
      <c r="E20" s="100">
        <v>7</v>
      </c>
      <c r="F20" s="101"/>
      <c r="G20" s="102">
        <v>1</v>
      </c>
      <c r="H20" s="102">
        <v>2</v>
      </c>
      <c r="I20" s="102">
        <v>4</v>
      </c>
      <c r="J20" s="102"/>
      <c r="K20" s="102">
        <v>1</v>
      </c>
      <c r="L20" s="102"/>
      <c r="M20" s="102"/>
      <c r="N20" s="102"/>
      <c r="O20" s="102"/>
      <c r="P20" s="102"/>
      <c r="Q20" s="102"/>
      <c r="R20" s="102"/>
      <c r="S20" s="103">
        <v>1</v>
      </c>
    </row>
    <row r="21" spans="1:19" s="10" customFormat="1" ht="18" customHeight="1" thickBot="1" x14ac:dyDescent="0.25">
      <c r="A21" s="387"/>
      <c r="B21" s="152" t="s">
        <v>17</v>
      </c>
      <c r="C21" s="78">
        <v>100</v>
      </c>
      <c r="D21" s="79">
        <f t="shared" ref="D21:S21" si="6">IF($C20=0,0%,(D20/$C20*100))</f>
        <v>22.222222222222221</v>
      </c>
      <c r="E21" s="80">
        <f t="shared" si="6"/>
        <v>77.777777777777786</v>
      </c>
      <c r="F21" s="78">
        <f t="shared" si="6"/>
        <v>0</v>
      </c>
      <c r="G21" s="79">
        <f t="shared" si="6"/>
        <v>11.111111111111111</v>
      </c>
      <c r="H21" s="79">
        <f t="shared" si="6"/>
        <v>22.222222222222221</v>
      </c>
      <c r="I21" s="79">
        <f t="shared" si="6"/>
        <v>44.444444444444443</v>
      </c>
      <c r="J21" s="79">
        <f t="shared" si="6"/>
        <v>0</v>
      </c>
      <c r="K21" s="79">
        <f t="shared" si="6"/>
        <v>11.111111111111111</v>
      </c>
      <c r="L21" s="79">
        <f t="shared" si="6"/>
        <v>0</v>
      </c>
      <c r="M21" s="79">
        <f t="shared" si="6"/>
        <v>0</v>
      </c>
      <c r="N21" s="79">
        <f t="shared" si="6"/>
        <v>0</v>
      </c>
      <c r="O21" s="79">
        <f t="shared" si="6"/>
        <v>0</v>
      </c>
      <c r="P21" s="79">
        <f t="shared" si="6"/>
        <v>0</v>
      </c>
      <c r="Q21" s="79">
        <f t="shared" si="6"/>
        <v>0</v>
      </c>
      <c r="R21" s="79">
        <f t="shared" si="6"/>
        <v>0</v>
      </c>
      <c r="S21" s="80">
        <f t="shared" si="6"/>
        <v>11.111111111111111</v>
      </c>
    </row>
    <row r="22" spans="1:19" s="10" customFormat="1" ht="27" customHeight="1" thickBot="1" x14ac:dyDescent="0.25">
      <c r="A22" s="405" t="s">
        <v>157</v>
      </c>
      <c r="B22" s="422"/>
      <c r="C22" s="422"/>
      <c r="D22" s="422"/>
      <c r="E22" s="422"/>
      <c r="F22" s="422"/>
      <c r="G22" s="422"/>
      <c r="H22" s="422"/>
      <c r="I22" s="422"/>
      <c r="J22" s="422"/>
      <c r="K22" s="422"/>
      <c r="L22" s="422"/>
      <c r="M22" s="422"/>
      <c r="N22" s="422"/>
      <c r="O22" s="422"/>
      <c r="P22" s="422"/>
      <c r="Q22" s="422"/>
      <c r="R22" s="422"/>
      <c r="S22" s="423"/>
    </row>
    <row r="23" spans="1:19" s="10" customFormat="1" ht="18" customHeight="1" thickBot="1" x14ac:dyDescent="0.25">
      <c r="A23" s="262" t="s">
        <v>28</v>
      </c>
      <c r="B23" s="129" t="s">
        <v>29</v>
      </c>
      <c r="C23" s="39">
        <v>5</v>
      </c>
      <c r="D23" s="19"/>
      <c r="E23" s="46"/>
      <c r="F23" s="19"/>
      <c r="G23" s="20"/>
      <c r="H23" s="285"/>
      <c r="I23" s="285"/>
      <c r="J23" s="285"/>
      <c r="K23" s="285"/>
      <c r="L23" s="285"/>
      <c r="M23" s="285"/>
      <c r="N23" s="285"/>
      <c r="O23" s="285"/>
      <c r="P23" s="285"/>
      <c r="Q23" s="285"/>
      <c r="R23" s="285"/>
      <c r="S23" s="286"/>
    </row>
    <row r="24" spans="1:19" s="10" customFormat="1" ht="18" customHeight="1" x14ac:dyDescent="0.2">
      <c r="A24" s="328" t="s">
        <v>41</v>
      </c>
      <c r="B24" s="155" t="s">
        <v>21</v>
      </c>
      <c r="C24" s="104">
        <v>198</v>
      </c>
      <c r="D24" s="99">
        <v>116</v>
      </c>
      <c r="E24" s="100">
        <v>82</v>
      </c>
      <c r="F24" s="101">
        <v>10</v>
      </c>
      <c r="G24" s="102">
        <v>11</v>
      </c>
      <c r="H24" s="102">
        <v>90</v>
      </c>
      <c r="I24" s="102">
        <v>61</v>
      </c>
      <c r="J24" s="102">
        <v>6</v>
      </c>
      <c r="K24" s="102">
        <v>6</v>
      </c>
      <c r="L24" s="102">
        <v>4</v>
      </c>
      <c r="M24" s="102"/>
      <c r="N24" s="102"/>
      <c r="O24" s="102"/>
      <c r="P24" s="102">
        <v>1</v>
      </c>
      <c r="Q24" s="102">
        <v>2</v>
      </c>
      <c r="R24" s="102">
        <v>5</v>
      </c>
      <c r="S24" s="103">
        <v>2</v>
      </c>
    </row>
    <row r="25" spans="1:19" s="10" customFormat="1" ht="18" customHeight="1" thickBot="1" x14ac:dyDescent="0.25">
      <c r="A25" s="383"/>
      <c r="B25" s="156" t="s">
        <v>17</v>
      </c>
      <c r="C25" s="78">
        <v>100</v>
      </c>
      <c r="D25" s="79">
        <f t="shared" ref="D25:S25" si="7">IF($C24=0,0%,(D24/$C24*100))</f>
        <v>58.585858585858588</v>
      </c>
      <c r="E25" s="80">
        <f t="shared" si="7"/>
        <v>41.414141414141412</v>
      </c>
      <c r="F25" s="78">
        <f t="shared" si="7"/>
        <v>5.0505050505050502</v>
      </c>
      <c r="G25" s="79">
        <f t="shared" si="7"/>
        <v>5.5555555555555554</v>
      </c>
      <c r="H25" s="79">
        <f t="shared" si="7"/>
        <v>45.454545454545453</v>
      </c>
      <c r="I25" s="79">
        <f t="shared" si="7"/>
        <v>30.808080808080806</v>
      </c>
      <c r="J25" s="79">
        <f t="shared" si="7"/>
        <v>3.0303030303030303</v>
      </c>
      <c r="K25" s="79">
        <f t="shared" si="7"/>
        <v>3.0303030303030303</v>
      </c>
      <c r="L25" s="79">
        <f t="shared" si="7"/>
        <v>2.0202020202020203</v>
      </c>
      <c r="M25" s="79">
        <f t="shared" si="7"/>
        <v>0</v>
      </c>
      <c r="N25" s="79">
        <f t="shared" si="7"/>
        <v>0</v>
      </c>
      <c r="O25" s="79">
        <f t="shared" si="7"/>
        <v>0</v>
      </c>
      <c r="P25" s="79">
        <f t="shared" si="7"/>
        <v>0.50505050505050508</v>
      </c>
      <c r="Q25" s="79">
        <f t="shared" si="7"/>
        <v>1.0101010101010102</v>
      </c>
      <c r="R25" s="79">
        <f t="shared" si="7"/>
        <v>2.5252525252525251</v>
      </c>
      <c r="S25" s="80">
        <f t="shared" si="7"/>
        <v>1.0101010101010102</v>
      </c>
    </row>
    <row r="26" spans="1:19" s="10" customFormat="1" ht="18" customHeight="1" x14ac:dyDescent="0.2">
      <c r="A26" s="328" t="s">
        <v>156</v>
      </c>
      <c r="B26" s="132" t="s">
        <v>29</v>
      </c>
      <c r="C26" s="104">
        <v>166</v>
      </c>
      <c r="D26" s="99">
        <v>96</v>
      </c>
      <c r="E26" s="100">
        <v>70</v>
      </c>
      <c r="F26" s="101">
        <v>7</v>
      </c>
      <c r="G26" s="102">
        <v>9</v>
      </c>
      <c r="H26" s="102">
        <v>75</v>
      </c>
      <c r="I26" s="102">
        <v>53</v>
      </c>
      <c r="J26" s="102">
        <v>4</v>
      </c>
      <c r="K26" s="102">
        <v>5</v>
      </c>
      <c r="L26" s="102">
        <v>4</v>
      </c>
      <c r="M26" s="102"/>
      <c r="N26" s="102"/>
      <c r="O26" s="102"/>
      <c r="P26" s="102">
        <v>1</v>
      </c>
      <c r="Q26" s="102">
        <v>1</v>
      </c>
      <c r="R26" s="102">
        <v>5</v>
      </c>
      <c r="S26" s="103">
        <v>2</v>
      </c>
    </row>
    <row r="27" spans="1:19" s="10" customFormat="1" ht="18" customHeight="1" thickBot="1" x14ac:dyDescent="0.25">
      <c r="A27" s="383"/>
      <c r="B27" s="157" t="s">
        <v>17</v>
      </c>
      <c r="C27" s="78">
        <v>100</v>
      </c>
      <c r="D27" s="79">
        <f t="shared" ref="D27:S27" si="8">IF($C26=0,0%,(D26/$C26*100))</f>
        <v>57.831325301204814</v>
      </c>
      <c r="E27" s="80">
        <f t="shared" si="8"/>
        <v>42.168674698795186</v>
      </c>
      <c r="F27" s="78">
        <f t="shared" si="8"/>
        <v>4.2168674698795181</v>
      </c>
      <c r="G27" s="79">
        <f t="shared" si="8"/>
        <v>5.4216867469879517</v>
      </c>
      <c r="H27" s="79">
        <f t="shared" si="8"/>
        <v>45.180722891566269</v>
      </c>
      <c r="I27" s="79">
        <f t="shared" si="8"/>
        <v>31.92771084337349</v>
      </c>
      <c r="J27" s="79">
        <f t="shared" si="8"/>
        <v>2.4096385542168677</v>
      </c>
      <c r="K27" s="79">
        <f t="shared" si="8"/>
        <v>3.0120481927710845</v>
      </c>
      <c r="L27" s="79">
        <f t="shared" si="8"/>
        <v>2.4096385542168677</v>
      </c>
      <c r="M27" s="79">
        <f t="shared" si="8"/>
        <v>0</v>
      </c>
      <c r="N27" s="79">
        <f t="shared" si="8"/>
        <v>0</v>
      </c>
      <c r="O27" s="79">
        <f t="shared" si="8"/>
        <v>0</v>
      </c>
      <c r="P27" s="79">
        <f t="shared" si="8"/>
        <v>0.60240963855421692</v>
      </c>
      <c r="Q27" s="79">
        <f t="shared" si="8"/>
        <v>0.60240963855421692</v>
      </c>
      <c r="R27" s="79">
        <f t="shared" si="8"/>
        <v>3.0120481927710845</v>
      </c>
      <c r="S27" s="80">
        <f t="shared" si="8"/>
        <v>1.2048192771084338</v>
      </c>
    </row>
    <row r="28" spans="1:19" s="3" customFormat="1" ht="18" customHeight="1" x14ac:dyDescent="0.2">
      <c r="A28" s="384" t="s">
        <v>30</v>
      </c>
      <c r="B28" s="140" t="s">
        <v>29</v>
      </c>
      <c r="C28" s="104">
        <v>59</v>
      </c>
      <c r="D28" s="99">
        <v>42</v>
      </c>
      <c r="E28" s="100">
        <v>17</v>
      </c>
      <c r="F28" s="101">
        <v>1</v>
      </c>
      <c r="G28" s="102">
        <v>1</v>
      </c>
      <c r="H28" s="102">
        <v>35</v>
      </c>
      <c r="I28" s="102">
        <v>15</v>
      </c>
      <c r="J28" s="102">
        <v>1</v>
      </c>
      <c r="K28" s="102">
        <v>1</v>
      </c>
      <c r="L28" s="102"/>
      <c r="M28" s="102"/>
      <c r="N28" s="102"/>
      <c r="O28" s="102"/>
      <c r="P28" s="102">
        <v>1</v>
      </c>
      <c r="Q28" s="102"/>
      <c r="R28" s="102">
        <v>4</v>
      </c>
      <c r="S28" s="103"/>
    </row>
    <row r="29" spans="1:19" s="3" customFormat="1" ht="18" customHeight="1" thickBot="1" x14ac:dyDescent="0.25">
      <c r="A29" s="385"/>
      <c r="B29" s="154" t="s">
        <v>17</v>
      </c>
      <c r="C29" s="78">
        <v>100</v>
      </c>
      <c r="D29" s="79">
        <f t="shared" ref="D29:S29" si="9">IF($C28=0,0%,(D28/$C28*100))</f>
        <v>71.186440677966104</v>
      </c>
      <c r="E29" s="80">
        <f t="shared" si="9"/>
        <v>28.8135593220339</v>
      </c>
      <c r="F29" s="78">
        <f t="shared" si="9"/>
        <v>1.6949152542372881</v>
      </c>
      <c r="G29" s="79">
        <f t="shared" si="9"/>
        <v>1.6949152542372881</v>
      </c>
      <c r="H29" s="79">
        <f t="shared" si="9"/>
        <v>59.322033898305079</v>
      </c>
      <c r="I29" s="79">
        <f t="shared" si="9"/>
        <v>25.423728813559322</v>
      </c>
      <c r="J29" s="79">
        <f t="shared" si="9"/>
        <v>1.6949152542372881</v>
      </c>
      <c r="K29" s="79">
        <f t="shared" si="9"/>
        <v>1.6949152542372881</v>
      </c>
      <c r="L29" s="79">
        <f t="shared" si="9"/>
        <v>0</v>
      </c>
      <c r="M29" s="79">
        <f t="shared" si="9"/>
        <v>0</v>
      </c>
      <c r="N29" s="79">
        <f t="shared" si="9"/>
        <v>0</v>
      </c>
      <c r="O29" s="79">
        <f t="shared" si="9"/>
        <v>0</v>
      </c>
      <c r="P29" s="79">
        <f t="shared" si="9"/>
        <v>1.6949152542372881</v>
      </c>
      <c r="Q29" s="79">
        <f t="shared" si="9"/>
        <v>0</v>
      </c>
      <c r="R29" s="79">
        <f t="shared" si="9"/>
        <v>6.7796610169491522</v>
      </c>
      <c r="S29" s="80">
        <f t="shared" si="9"/>
        <v>0</v>
      </c>
    </row>
    <row r="30" spans="1:19" s="10" customFormat="1" ht="18" customHeight="1" x14ac:dyDescent="0.2">
      <c r="A30" s="386" t="s">
        <v>158</v>
      </c>
      <c r="B30" s="140" t="s">
        <v>29</v>
      </c>
      <c r="C30" s="104">
        <v>2</v>
      </c>
      <c r="D30" s="99">
        <v>1</v>
      </c>
      <c r="E30" s="100">
        <v>1</v>
      </c>
      <c r="F30" s="101"/>
      <c r="G30" s="102"/>
      <c r="H30" s="102">
        <v>1</v>
      </c>
      <c r="I30" s="102">
        <v>1</v>
      </c>
      <c r="J30" s="102"/>
      <c r="K30" s="102"/>
      <c r="L30" s="102"/>
      <c r="M30" s="102"/>
      <c r="N30" s="102"/>
      <c r="O30" s="102"/>
      <c r="P30" s="102"/>
      <c r="Q30" s="102"/>
      <c r="R30" s="102"/>
      <c r="S30" s="103"/>
    </row>
    <row r="31" spans="1:19" s="10" customFormat="1" ht="18" customHeight="1" thickBot="1" x14ac:dyDescent="0.25">
      <c r="A31" s="387"/>
      <c r="B31" s="158" t="s">
        <v>17</v>
      </c>
      <c r="C31" s="78">
        <v>100</v>
      </c>
      <c r="D31" s="79">
        <f t="shared" ref="D31:S31" si="10">IF($C30=0,0%,(D30/$C30*100))</f>
        <v>50</v>
      </c>
      <c r="E31" s="80">
        <f t="shared" si="10"/>
        <v>50</v>
      </c>
      <c r="F31" s="78">
        <f t="shared" si="10"/>
        <v>0</v>
      </c>
      <c r="G31" s="79">
        <f t="shared" si="10"/>
        <v>0</v>
      </c>
      <c r="H31" s="79">
        <f t="shared" si="10"/>
        <v>50</v>
      </c>
      <c r="I31" s="79">
        <f t="shared" si="10"/>
        <v>50</v>
      </c>
      <c r="J31" s="79">
        <f t="shared" si="10"/>
        <v>0</v>
      </c>
      <c r="K31" s="79">
        <f t="shared" si="10"/>
        <v>0</v>
      </c>
      <c r="L31" s="79">
        <f t="shared" si="10"/>
        <v>0</v>
      </c>
      <c r="M31" s="79">
        <f t="shared" si="10"/>
        <v>0</v>
      </c>
      <c r="N31" s="79">
        <f t="shared" si="10"/>
        <v>0</v>
      </c>
      <c r="O31" s="79">
        <f t="shared" si="10"/>
        <v>0</v>
      </c>
      <c r="P31" s="79">
        <f t="shared" si="10"/>
        <v>0</v>
      </c>
      <c r="Q31" s="79">
        <f t="shared" si="10"/>
        <v>0</v>
      </c>
      <c r="R31" s="79">
        <f t="shared" si="10"/>
        <v>0</v>
      </c>
      <c r="S31" s="80">
        <f t="shared" si="10"/>
        <v>0</v>
      </c>
    </row>
    <row r="32" spans="1:19" s="10" customFormat="1" ht="27" customHeight="1" thickBot="1" x14ac:dyDescent="0.25">
      <c r="A32" s="405" t="s">
        <v>233</v>
      </c>
      <c r="B32" s="433"/>
      <c r="C32" s="433"/>
      <c r="D32" s="433"/>
      <c r="E32" s="433"/>
      <c r="F32" s="433"/>
      <c r="G32" s="433"/>
      <c r="H32" s="433"/>
      <c r="I32" s="433"/>
      <c r="J32" s="433"/>
      <c r="K32" s="433"/>
      <c r="L32" s="433"/>
      <c r="M32" s="433"/>
      <c r="N32" s="433"/>
      <c r="O32" s="433"/>
      <c r="P32" s="433"/>
      <c r="Q32" s="433"/>
      <c r="R32" s="433"/>
      <c r="S32" s="434"/>
    </row>
    <row r="33" spans="1:19" s="10" customFormat="1" ht="18" customHeight="1" thickBot="1" x14ac:dyDescent="0.25">
      <c r="A33" s="262" t="s">
        <v>67</v>
      </c>
      <c r="B33" s="129" t="s">
        <v>29</v>
      </c>
      <c r="C33" s="39"/>
      <c r="D33" s="19"/>
      <c r="E33" s="46"/>
      <c r="F33" s="19"/>
      <c r="G33" s="20"/>
      <c r="H33" s="285"/>
      <c r="I33" s="285"/>
      <c r="J33" s="285"/>
      <c r="K33" s="285"/>
      <c r="L33" s="285"/>
      <c r="M33" s="285"/>
      <c r="N33" s="285"/>
      <c r="O33" s="285"/>
      <c r="P33" s="285"/>
      <c r="Q33" s="285"/>
      <c r="R33" s="285"/>
      <c r="S33" s="286"/>
    </row>
    <row r="34" spans="1:19" s="10" customFormat="1" ht="18" customHeight="1" thickBot="1" x14ac:dyDescent="0.25">
      <c r="A34" s="346" t="s">
        <v>68</v>
      </c>
      <c r="B34" s="149" t="s">
        <v>29</v>
      </c>
      <c r="C34" s="104">
        <v>695</v>
      </c>
      <c r="D34" s="99">
        <v>421</v>
      </c>
      <c r="E34" s="100">
        <v>274</v>
      </c>
      <c r="F34" s="101">
        <v>23</v>
      </c>
      <c r="G34" s="102">
        <v>13</v>
      </c>
      <c r="H34" s="102">
        <v>367</v>
      </c>
      <c r="I34" s="102">
        <v>222</v>
      </c>
      <c r="J34" s="102">
        <v>9</v>
      </c>
      <c r="K34" s="102">
        <v>19</v>
      </c>
      <c r="L34" s="102">
        <v>3</v>
      </c>
      <c r="M34" s="102">
        <v>9</v>
      </c>
      <c r="N34" s="102">
        <v>2</v>
      </c>
      <c r="O34" s="102">
        <v>1</v>
      </c>
      <c r="P34" s="102">
        <v>7</v>
      </c>
      <c r="Q34" s="102">
        <v>3</v>
      </c>
      <c r="R34" s="102">
        <v>10</v>
      </c>
      <c r="S34" s="103">
        <v>7</v>
      </c>
    </row>
    <row r="35" spans="1:19" s="10" customFormat="1" ht="18" customHeight="1" thickBot="1" x14ac:dyDescent="0.25">
      <c r="A35" s="346"/>
      <c r="B35" s="150" t="s">
        <v>17</v>
      </c>
      <c r="C35" s="78">
        <v>100</v>
      </c>
      <c r="D35" s="79">
        <f t="shared" ref="D35:S35" si="11">IF($C34=0,0%,(D34/$C34*100))</f>
        <v>60.575539568345327</v>
      </c>
      <c r="E35" s="80">
        <f t="shared" si="11"/>
        <v>39.42446043165468</v>
      </c>
      <c r="F35" s="78">
        <f t="shared" si="11"/>
        <v>3.3093525179856114</v>
      </c>
      <c r="G35" s="79">
        <f t="shared" si="11"/>
        <v>1.8705035971223021</v>
      </c>
      <c r="H35" s="79">
        <f t="shared" si="11"/>
        <v>52.805755395683448</v>
      </c>
      <c r="I35" s="79">
        <f t="shared" si="11"/>
        <v>31.942446043165468</v>
      </c>
      <c r="J35" s="79">
        <f t="shared" si="11"/>
        <v>1.2949640287769784</v>
      </c>
      <c r="K35" s="79">
        <f t="shared" si="11"/>
        <v>2.7338129496402876</v>
      </c>
      <c r="L35" s="79">
        <f t="shared" si="11"/>
        <v>0.43165467625899279</v>
      </c>
      <c r="M35" s="79">
        <f t="shared" si="11"/>
        <v>1.2949640287769784</v>
      </c>
      <c r="N35" s="79">
        <f t="shared" si="11"/>
        <v>0.28776978417266186</v>
      </c>
      <c r="O35" s="79">
        <f t="shared" si="11"/>
        <v>0.14388489208633093</v>
      </c>
      <c r="P35" s="79">
        <f t="shared" si="11"/>
        <v>1.0071942446043165</v>
      </c>
      <c r="Q35" s="79">
        <f t="shared" si="11"/>
        <v>0.43165467625899279</v>
      </c>
      <c r="R35" s="79">
        <f t="shared" si="11"/>
        <v>1.4388489208633095</v>
      </c>
      <c r="S35" s="80">
        <f t="shared" si="11"/>
        <v>1.0071942446043165</v>
      </c>
    </row>
    <row r="36" spans="1:19" s="10" customFormat="1" ht="18" customHeight="1" thickBot="1" x14ac:dyDescent="0.25">
      <c r="A36" s="346" t="s">
        <v>76</v>
      </c>
      <c r="B36" s="149" t="s">
        <v>29</v>
      </c>
      <c r="C36" s="104">
        <v>13</v>
      </c>
      <c r="D36" s="99">
        <v>7</v>
      </c>
      <c r="E36" s="100">
        <v>6</v>
      </c>
      <c r="F36" s="101"/>
      <c r="G36" s="102"/>
      <c r="H36" s="102">
        <v>6</v>
      </c>
      <c r="I36" s="102">
        <v>5</v>
      </c>
      <c r="J36" s="102"/>
      <c r="K36" s="102"/>
      <c r="L36" s="102"/>
      <c r="M36" s="102"/>
      <c r="N36" s="102">
        <v>1</v>
      </c>
      <c r="O36" s="102"/>
      <c r="P36" s="102"/>
      <c r="Q36" s="102"/>
      <c r="R36" s="102"/>
      <c r="S36" s="103">
        <v>1</v>
      </c>
    </row>
    <row r="37" spans="1:19" s="10" customFormat="1" ht="18" customHeight="1" thickBot="1" x14ac:dyDescent="0.25">
      <c r="A37" s="420"/>
      <c r="B37" s="150" t="s">
        <v>17</v>
      </c>
      <c r="C37" s="78">
        <v>100</v>
      </c>
      <c r="D37" s="79">
        <f t="shared" ref="D37:S37" si="12">IF($C36=0,0%,(D36/$C36*100))</f>
        <v>53.846153846153847</v>
      </c>
      <c r="E37" s="80">
        <f t="shared" si="12"/>
        <v>46.153846153846153</v>
      </c>
      <c r="F37" s="78">
        <f t="shared" si="12"/>
        <v>0</v>
      </c>
      <c r="G37" s="79">
        <f t="shared" si="12"/>
        <v>0</v>
      </c>
      <c r="H37" s="79">
        <f t="shared" si="12"/>
        <v>46.153846153846153</v>
      </c>
      <c r="I37" s="79">
        <f t="shared" si="12"/>
        <v>38.461538461538467</v>
      </c>
      <c r="J37" s="79">
        <f t="shared" si="12"/>
        <v>0</v>
      </c>
      <c r="K37" s="79">
        <f t="shared" si="12"/>
        <v>0</v>
      </c>
      <c r="L37" s="79">
        <f t="shared" si="12"/>
        <v>0</v>
      </c>
      <c r="M37" s="79">
        <f t="shared" si="12"/>
        <v>0</v>
      </c>
      <c r="N37" s="79">
        <f t="shared" si="12"/>
        <v>7.6923076923076925</v>
      </c>
      <c r="O37" s="79">
        <f t="shared" si="12"/>
        <v>0</v>
      </c>
      <c r="P37" s="79">
        <f t="shared" si="12"/>
        <v>0</v>
      </c>
      <c r="Q37" s="79">
        <f t="shared" si="12"/>
        <v>0</v>
      </c>
      <c r="R37" s="79">
        <f t="shared" si="12"/>
        <v>0</v>
      </c>
      <c r="S37" s="80">
        <f t="shared" si="12"/>
        <v>7.6923076923076925</v>
      </c>
    </row>
    <row r="38" spans="1:19" s="10" customFormat="1" ht="18" customHeight="1" thickBot="1" x14ac:dyDescent="0.25">
      <c r="A38" s="346" t="s">
        <v>70</v>
      </c>
      <c r="B38" s="151" t="s">
        <v>29</v>
      </c>
      <c r="C38" s="104">
        <v>1</v>
      </c>
      <c r="D38" s="99"/>
      <c r="E38" s="100">
        <v>1</v>
      </c>
      <c r="F38" s="101"/>
      <c r="G38" s="102"/>
      <c r="H38" s="102"/>
      <c r="I38" s="102">
        <v>1</v>
      </c>
      <c r="J38" s="102"/>
      <c r="K38" s="102"/>
      <c r="L38" s="102"/>
      <c r="M38" s="102"/>
      <c r="N38" s="102"/>
      <c r="O38" s="102"/>
      <c r="P38" s="102"/>
      <c r="Q38" s="102"/>
      <c r="R38" s="102"/>
      <c r="S38" s="103"/>
    </row>
    <row r="39" spans="1:19" s="10" customFormat="1" ht="18" customHeight="1" thickBot="1" x14ac:dyDescent="0.25">
      <c r="A39" s="421"/>
      <c r="B39" s="159" t="s">
        <v>17</v>
      </c>
      <c r="C39" s="78">
        <v>100</v>
      </c>
      <c r="D39" s="79">
        <f t="shared" ref="D39:S39" si="13">IF($C38=0,0%,(D38/$C38*100))</f>
        <v>0</v>
      </c>
      <c r="E39" s="80">
        <f t="shared" si="13"/>
        <v>100</v>
      </c>
      <c r="F39" s="78">
        <f t="shared" si="13"/>
        <v>0</v>
      </c>
      <c r="G39" s="79">
        <f t="shared" si="13"/>
        <v>0</v>
      </c>
      <c r="H39" s="79">
        <f t="shared" si="13"/>
        <v>0</v>
      </c>
      <c r="I39" s="79">
        <f t="shared" si="13"/>
        <v>100</v>
      </c>
      <c r="J39" s="79">
        <f t="shared" si="13"/>
        <v>0</v>
      </c>
      <c r="K39" s="79">
        <f t="shared" si="13"/>
        <v>0</v>
      </c>
      <c r="L39" s="79">
        <f t="shared" si="13"/>
        <v>0</v>
      </c>
      <c r="M39" s="79">
        <f t="shared" si="13"/>
        <v>0</v>
      </c>
      <c r="N39" s="79">
        <f t="shared" si="13"/>
        <v>0</v>
      </c>
      <c r="O39" s="79">
        <f t="shared" si="13"/>
        <v>0</v>
      </c>
      <c r="P39" s="79">
        <f t="shared" si="13"/>
        <v>0</v>
      </c>
      <c r="Q39" s="79">
        <f t="shared" si="13"/>
        <v>0</v>
      </c>
      <c r="R39" s="79">
        <f t="shared" si="13"/>
        <v>0</v>
      </c>
      <c r="S39" s="80">
        <f t="shared" si="13"/>
        <v>0</v>
      </c>
    </row>
    <row r="40" spans="1:19" s="10" customFormat="1" ht="18" customHeight="1" thickTop="1" thickBot="1" x14ac:dyDescent="0.25">
      <c r="A40" s="429" t="s">
        <v>112</v>
      </c>
      <c r="B40" s="147" t="s">
        <v>29</v>
      </c>
      <c r="C40" s="104">
        <v>1000</v>
      </c>
      <c r="D40" s="99">
        <v>628</v>
      </c>
      <c r="E40" s="100">
        <v>372</v>
      </c>
      <c r="F40" s="101">
        <v>34</v>
      </c>
      <c r="G40" s="102">
        <v>26</v>
      </c>
      <c r="H40" s="102">
        <v>539</v>
      </c>
      <c r="I40" s="102">
        <v>306</v>
      </c>
      <c r="J40" s="102">
        <v>15</v>
      </c>
      <c r="K40" s="102">
        <v>16</v>
      </c>
      <c r="L40" s="102">
        <v>5</v>
      </c>
      <c r="M40" s="102">
        <v>10</v>
      </c>
      <c r="N40" s="102">
        <v>3</v>
      </c>
      <c r="O40" s="102">
        <v>2</v>
      </c>
      <c r="P40" s="102">
        <v>9</v>
      </c>
      <c r="Q40" s="102">
        <v>2</v>
      </c>
      <c r="R40" s="102">
        <v>23</v>
      </c>
      <c r="S40" s="103">
        <v>10</v>
      </c>
    </row>
    <row r="41" spans="1:19" s="10" customFormat="1" ht="18" customHeight="1" thickBot="1" x14ac:dyDescent="0.25">
      <c r="A41" s="430"/>
      <c r="B41" s="148" t="s">
        <v>17</v>
      </c>
      <c r="C41" s="78">
        <v>100</v>
      </c>
      <c r="D41" s="79">
        <f t="shared" ref="D41:S41" si="14">IF($C40=0,0%,(D40/$C40*100))</f>
        <v>62.8</v>
      </c>
      <c r="E41" s="80">
        <f t="shared" si="14"/>
        <v>37.200000000000003</v>
      </c>
      <c r="F41" s="78">
        <f t="shared" si="14"/>
        <v>3.4000000000000004</v>
      </c>
      <c r="G41" s="79">
        <f t="shared" si="14"/>
        <v>2.6</v>
      </c>
      <c r="H41" s="79">
        <f t="shared" si="14"/>
        <v>53.900000000000006</v>
      </c>
      <c r="I41" s="79">
        <f t="shared" si="14"/>
        <v>30.599999999999998</v>
      </c>
      <c r="J41" s="79">
        <f t="shared" si="14"/>
        <v>1.5</v>
      </c>
      <c r="K41" s="79">
        <f t="shared" si="14"/>
        <v>1.6</v>
      </c>
      <c r="L41" s="79">
        <f t="shared" si="14"/>
        <v>0.5</v>
      </c>
      <c r="M41" s="79">
        <f t="shared" si="14"/>
        <v>1</v>
      </c>
      <c r="N41" s="79">
        <f t="shared" si="14"/>
        <v>0.3</v>
      </c>
      <c r="O41" s="79">
        <f t="shared" si="14"/>
        <v>0.2</v>
      </c>
      <c r="P41" s="79">
        <f t="shared" si="14"/>
        <v>0.89999999999999991</v>
      </c>
      <c r="Q41" s="79">
        <f t="shared" si="14"/>
        <v>0.2</v>
      </c>
      <c r="R41" s="79">
        <f t="shared" si="14"/>
        <v>2.2999999999999998</v>
      </c>
      <c r="S41" s="80">
        <f t="shared" si="14"/>
        <v>1</v>
      </c>
    </row>
    <row r="42" spans="1:19" s="10" customFormat="1" ht="18" customHeight="1" thickBot="1" x14ac:dyDescent="0.25">
      <c r="A42" s="346" t="s">
        <v>182</v>
      </c>
      <c r="B42" s="149" t="s">
        <v>29</v>
      </c>
      <c r="C42" s="104">
        <v>462</v>
      </c>
      <c r="D42" s="99">
        <v>286</v>
      </c>
      <c r="E42" s="100">
        <v>176</v>
      </c>
      <c r="F42" s="101">
        <v>16</v>
      </c>
      <c r="G42" s="102">
        <v>8</v>
      </c>
      <c r="H42" s="102">
        <v>248</v>
      </c>
      <c r="I42" s="102">
        <v>145</v>
      </c>
      <c r="J42" s="102">
        <v>8</v>
      </c>
      <c r="K42" s="102">
        <v>11</v>
      </c>
      <c r="L42" s="102">
        <v>1</v>
      </c>
      <c r="M42" s="102">
        <v>6</v>
      </c>
      <c r="N42" s="102">
        <v>1</v>
      </c>
      <c r="O42" s="102"/>
      <c r="P42" s="102">
        <v>3</v>
      </c>
      <c r="Q42" s="102">
        <v>2</v>
      </c>
      <c r="R42" s="102">
        <v>9</v>
      </c>
      <c r="S42" s="103">
        <v>4</v>
      </c>
    </row>
    <row r="43" spans="1:19" s="10" customFormat="1" ht="18" customHeight="1" thickBot="1" x14ac:dyDescent="0.25">
      <c r="A43" s="346"/>
      <c r="B43" s="150" t="s">
        <v>17</v>
      </c>
      <c r="C43" s="78">
        <v>100</v>
      </c>
      <c r="D43" s="79">
        <f t="shared" ref="D43:S43" si="15">IF($C42=0,0%,(D42/$C42*100))</f>
        <v>61.904761904761905</v>
      </c>
      <c r="E43" s="80">
        <f t="shared" si="15"/>
        <v>38.095238095238095</v>
      </c>
      <c r="F43" s="78">
        <f t="shared" si="15"/>
        <v>3.4632034632034632</v>
      </c>
      <c r="G43" s="79">
        <f t="shared" si="15"/>
        <v>1.7316017316017316</v>
      </c>
      <c r="H43" s="79">
        <f t="shared" si="15"/>
        <v>53.679653679653683</v>
      </c>
      <c r="I43" s="79">
        <f t="shared" si="15"/>
        <v>31.385281385281381</v>
      </c>
      <c r="J43" s="79">
        <f t="shared" si="15"/>
        <v>1.7316017316017316</v>
      </c>
      <c r="K43" s="79">
        <f t="shared" si="15"/>
        <v>2.3809523809523809</v>
      </c>
      <c r="L43" s="79">
        <f t="shared" si="15"/>
        <v>0.21645021645021645</v>
      </c>
      <c r="M43" s="79">
        <f t="shared" si="15"/>
        <v>1.2987012987012987</v>
      </c>
      <c r="N43" s="79">
        <f t="shared" si="15"/>
        <v>0.21645021645021645</v>
      </c>
      <c r="O43" s="79">
        <f t="shared" si="15"/>
        <v>0</v>
      </c>
      <c r="P43" s="79">
        <f t="shared" si="15"/>
        <v>0.64935064935064934</v>
      </c>
      <c r="Q43" s="79">
        <f t="shared" si="15"/>
        <v>0.4329004329004329</v>
      </c>
      <c r="R43" s="79">
        <f t="shared" si="15"/>
        <v>1.948051948051948</v>
      </c>
      <c r="S43" s="80">
        <f t="shared" si="15"/>
        <v>0.86580086580086579</v>
      </c>
    </row>
    <row r="44" spans="1:19" s="10" customFormat="1" ht="18" customHeight="1" thickBot="1" x14ac:dyDescent="0.25">
      <c r="A44" s="346" t="s">
        <v>183</v>
      </c>
      <c r="B44" s="151" t="s">
        <v>29</v>
      </c>
      <c r="C44" s="104">
        <v>538</v>
      </c>
      <c r="D44" s="99">
        <v>342</v>
      </c>
      <c r="E44" s="100">
        <v>196</v>
      </c>
      <c r="F44" s="101">
        <v>18</v>
      </c>
      <c r="G44" s="102">
        <v>18</v>
      </c>
      <c r="H44" s="102">
        <v>291</v>
      </c>
      <c r="I44" s="102">
        <v>161</v>
      </c>
      <c r="J44" s="102">
        <v>7</v>
      </c>
      <c r="K44" s="102">
        <v>5</v>
      </c>
      <c r="L44" s="102">
        <v>4</v>
      </c>
      <c r="M44" s="102">
        <v>4</v>
      </c>
      <c r="N44" s="102">
        <v>2</v>
      </c>
      <c r="O44" s="102">
        <v>2</v>
      </c>
      <c r="P44" s="102">
        <v>6</v>
      </c>
      <c r="Q44" s="102"/>
      <c r="R44" s="102">
        <v>14</v>
      </c>
      <c r="S44" s="103">
        <v>6</v>
      </c>
    </row>
    <row r="45" spans="1:19" s="10" customFormat="1" ht="18" customHeight="1" thickBot="1" x14ac:dyDescent="0.25">
      <c r="A45" s="346"/>
      <c r="B45" s="152" t="s">
        <v>17</v>
      </c>
      <c r="C45" s="78">
        <v>100</v>
      </c>
      <c r="D45" s="79">
        <f t="shared" ref="D45:S45" si="16">IF($C44=0,0%,(D44/$C44*100))</f>
        <v>63.568773234200748</v>
      </c>
      <c r="E45" s="80">
        <f t="shared" si="16"/>
        <v>36.431226765799259</v>
      </c>
      <c r="F45" s="78">
        <f t="shared" si="16"/>
        <v>3.3457249070631967</v>
      </c>
      <c r="G45" s="79">
        <f t="shared" si="16"/>
        <v>3.3457249070631967</v>
      </c>
      <c r="H45" s="79">
        <f t="shared" si="16"/>
        <v>54.089219330855023</v>
      </c>
      <c r="I45" s="79">
        <f t="shared" si="16"/>
        <v>29.92565055762082</v>
      </c>
      <c r="J45" s="79">
        <f t="shared" si="16"/>
        <v>1.3011152416356877</v>
      </c>
      <c r="K45" s="79">
        <f t="shared" si="16"/>
        <v>0.92936802973977695</v>
      </c>
      <c r="L45" s="79">
        <f t="shared" si="16"/>
        <v>0.74349442379182151</v>
      </c>
      <c r="M45" s="79">
        <f t="shared" si="16"/>
        <v>0.74349442379182151</v>
      </c>
      <c r="N45" s="79">
        <f t="shared" si="16"/>
        <v>0.37174721189591076</v>
      </c>
      <c r="O45" s="79">
        <f t="shared" si="16"/>
        <v>0.37174721189591076</v>
      </c>
      <c r="P45" s="79">
        <f t="shared" si="16"/>
        <v>1.1152416356877324</v>
      </c>
      <c r="Q45" s="79">
        <f t="shared" si="16"/>
        <v>0</v>
      </c>
      <c r="R45" s="79">
        <f t="shared" si="16"/>
        <v>2.6022304832713754</v>
      </c>
      <c r="S45" s="80">
        <f t="shared" si="16"/>
        <v>1.1152416356877324</v>
      </c>
    </row>
    <row r="46" spans="1:19" s="10" customFormat="1" ht="27" customHeight="1" thickBot="1" x14ac:dyDescent="0.25">
      <c r="A46" s="405" t="s">
        <v>159</v>
      </c>
      <c r="B46" s="422"/>
      <c r="C46" s="422"/>
      <c r="D46" s="422"/>
      <c r="E46" s="422"/>
      <c r="F46" s="422"/>
      <c r="G46" s="422"/>
      <c r="H46" s="422"/>
      <c r="I46" s="422"/>
      <c r="J46" s="422"/>
      <c r="K46" s="422"/>
      <c r="L46" s="422"/>
      <c r="M46" s="422"/>
      <c r="N46" s="422"/>
      <c r="O46" s="422"/>
      <c r="P46" s="422"/>
      <c r="Q46" s="422"/>
      <c r="R46" s="422"/>
      <c r="S46" s="423"/>
    </row>
    <row r="47" spans="1:19" s="10" customFormat="1" ht="18" customHeight="1" thickBot="1" x14ac:dyDescent="0.25">
      <c r="A47" s="267" t="s">
        <v>28</v>
      </c>
      <c r="B47" s="153" t="s">
        <v>29</v>
      </c>
      <c r="C47" s="39">
        <v>102</v>
      </c>
      <c r="D47" s="19"/>
      <c r="E47" s="46"/>
      <c r="F47" s="19"/>
      <c r="G47" s="20"/>
      <c r="H47" s="285"/>
      <c r="I47" s="285"/>
      <c r="J47" s="285"/>
      <c r="K47" s="285"/>
      <c r="L47" s="285"/>
      <c r="M47" s="285"/>
      <c r="N47" s="285"/>
      <c r="O47" s="285"/>
      <c r="P47" s="285"/>
      <c r="Q47" s="285"/>
      <c r="R47" s="285"/>
      <c r="S47" s="286"/>
    </row>
    <row r="48" spans="1:19" s="10" customFormat="1" ht="18" customHeight="1" x14ac:dyDescent="0.2">
      <c r="A48" s="328" t="s">
        <v>41</v>
      </c>
      <c r="B48" s="149" t="s">
        <v>29</v>
      </c>
      <c r="C48" s="104">
        <v>1868</v>
      </c>
      <c r="D48" s="99">
        <v>1206</v>
      </c>
      <c r="E48" s="100">
        <v>662</v>
      </c>
      <c r="F48" s="101">
        <v>184</v>
      </c>
      <c r="G48" s="102">
        <v>83</v>
      </c>
      <c r="H48" s="102">
        <v>764</v>
      </c>
      <c r="I48" s="102">
        <v>415</v>
      </c>
      <c r="J48" s="102">
        <v>157</v>
      </c>
      <c r="K48" s="102">
        <v>110</v>
      </c>
      <c r="L48" s="102">
        <v>40</v>
      </c>
      <c r="M48" s="102">
        <v>21</v>
      </c>
      <c r="N48" s="102">
        <v>3</v>
      </c>
      <c r="O48" s="102">
        <v>3</v>
      </c>
      <c r="P48" s="102">
        <v>13</v>
      </c>
      <c r="Q48" s="102">
        <v>8</v>
      </c>
      <c r="R48" s="102">
        <v>45</v>
      </c>
      <c r="S48" s="103">
        <v>22</v>
      </c>
    </row>
    <row r="49" spans="1:19" s="10" customFormat="1" ht="18" customHeight="1" thickBot="1" x14ac:dyDescent="0.25">
      <c r="A49" s="383"/>
      <c r="B49" s="152" t="s">
        <v>17</v>
      </c>
      <c r="C49" s="78">
        <v>100</v>
      </c>
      <c r="D49" s="79">
        <f t="shared" ref="D49:S49" si="17">IF($C48=0,0%,(D48/$C48*100))</f>
        <v>64.561027837259104</v>
      </c>
      <c r="E49" s="80">
        <f t="shared" si="17"/>
        <v>35.438972162740903</v>
      </c>
      <c r="F49" s="78">
        <f t="shared" si="17"/>
        <v>9.8501070663811561</v>
      </c>
      <c r="G49" s="79">
        <f t="shared" si="17"/>
        <v>4.4432548179871523</v>
      </c>
      <c r="H49" s="79">
        <f t="shared" si="17"/>
        <v>40.899357601713064</v>
      </c>
      <c r="I49" s="79">
        <f t="shared" si="17"/>
        <v>22.216274089935762</v>
      </c>
      <c r="J49" s="79">
        <f t="shared" si="17"/>
        <v>8.4047109207708779</v>
      </c>
      <c r="K49" s="79">
        <f t="shared" si="17"/>
        <v>5.8886509635974305</v>
      </c>
      <c r="L49" s="79">
        <f t="shared" si="17"/>
        <v>2.1413276231263381</v>
      </c>
      <c r="M49" s="79">
        <f t="shared" si="17"/>
        <v>1.1241970021413277</v>
      </c>
      <c r="N49" s="79">
        <f t="shared" si="17"/>
        <v>0.16059957173447537</v>
      </c>
      <c r="O49" s="79">
        <f t="shared" si="17"/>
        <v>0.16059957173447537</v>
      </c>
      <c r="P49" s="79">
        <f t="shared" si="17"/>
        <v>0.69593147751605988</v>
      </c>
      <c r="Q49" s="79">
        <f t="shared" si="17"/>
        <v>0.42826552462526768</v>
      </c>
      <c r="R49" s="79">
        <f t="shared" si="17"/>
        <v>2.4089935760171306</v>
      </c>
      <c r="S49" s="80">
        <f t="shared" si="17"/>
        <v>1.1777301927194861</v>
      </c>
    </row>
    <row r="50" spans="1:19" s="10" customFormat="1" ht="18" customHeight="1" x14ac:dyDescent="0.2">
      <c r="A50" s="328" t="s">
        <v>156</v>
      </c>
      <c r="B50" s="149" t="s">
        <v>29</v>
      </c>
      <c r="C50" s="104">
        <v>1080</v>
      </c>
      <c r="D50" s="99">
        <v>718</v>
      </c>
      <c r="E50" s="100">
        <v>362</v>
      </c>
      <c r="F50" s="101">
        <v>93</v>
      </c>
      <c r="G50" s="102">
        <v>45</v>
      </c>
      <c r="H50" s="102">
        <v>472</v>
      </c>
      <c r="I50" s="102">
        <v>226</v>
      </c>
      <c r="J50" s="102">
        <v>93</v>
      </c>
      <c r="K50" s="102">
        <v>68</v>
      </c>
      <c r="L50" s="102">
        <v>25</v>
      </c>
      <c r="M50" s="102">
        <v>9</v>
      </c>
      <c r="N50" s="102">
        <v>1</v>
      </c>
      <c r="O50" s="102">
        <v>2</v>
      </c>
      <c r="P50" s="102">
        <v>5</v>
      </c>
      <c r="Q50" s="102">
        <v>4</v>
      </c>
      <c r="R50" s="102">
        <v>29</v>
      </c>
      <c r="S50" s="103">
        <v>8</v>
      </c>
    </row>
    <row r="51" spans="1:19" s="10" customFormat="1" ht="18" customHeight="1" thickBot="1" x14ac:dyDescent="0.25">
      <c r="A51" s="383"/>
      <c r="B51" s="150" t="s">
        <v>17</v>
      </c>
      <c r="C51" s="78">
        <v>100</v>
      </c>
      <c r="D51" s="79">
        <f t="shared" ref="D51:S51" si="18">IF($C50=0,0%,(D50/$C50*100))</f>
        <v>66.481481481481481</v>
      </c>
      <c r="E51" s="80">
        <f t="shared" si="18"/>
        <v>33.518518518518519</v>
      </c>
      <c r="F51" s="78">
        <f t="shared" si="18"/>
        <v>8.6111111111111107</v>
      </c>
      <c r="G51" s="79">
        <f t="shared" si="18"/>
        <v>4.1666666666666661</v>
      </c>
      <c r="H51" s="79">
        <f t="shared" si="18"/>
        <v>43.703703703703702</v>
      </c>
      <c r="I51" s="79">
        <f t="shared" si="18"/>
        <v>20.925925925925924</v>
      </c>
      <c r="J51" s="79">
        <f t="shared" si="18"/>
        <v>8.6111111111111107</v>
      </c>
      <c r="K51" s="79">
        <f t="shared" si="18"/>
        <v>6.2962962962962958</v>
      </c>
      <c r="L51" s="79">
        <f t="shared" si="18"/>
        <v>2.3148148148148149</v>
      </c>
      <c r="M51" s="79">
        <f t="shared" si="18"/>
        <v>0.83333333333333337</v>
      </c>
      <c r="N51" s="79">
        <f t="shared" si="18"/>
        <v>9.2592592592592601E-2</v>
      </c>
      <c r="O51" s="79">
        <f t="shared" si="18"/>
        <v>0.1851851851851852</v>
      </c>
      <c r="P51" s="79">
        <f t="shared" si="18"/>
        <v>0.46296296296296291</v>
      </c>
      <c r="Q51" s="79">
        <f t="shared" si="18"/>
        <v>0.37037037037037041</v>
      </c>
      <c r="R51" s="79">
        <f t="shared" si="18"/>
        <v>2.6851851851851851</v>
      </c>
      <c r="S51" s="80">
        <f t="shared" si="18"/>
        <v>0.74074074074074081</v>
      </c>
    </row>
    <row r="52" spans="1:19" s="3" customFormat="1" ht="18" customHeight="1" x14ac:dyDescent="0.2">
      <c r="A52" s="384" t="s">
        <v>30</v>
      </c>
      <c r="B52" s="140" t="s">
        <v>29</v>
      </c>
      <c r="C52" s="104">
        <v>1035</v>
      </c>
      <c r="D52" s="99">
        <v>697</v>
      </c>
      <c r="E52" s="100">
        <v>338</v>
      </c>
      <c r="F52" s="101">
        <v>90</v>
      </c>
      <c r="G52" s="102">
        <v>43</v>
      </c>
      <c r="H52" s="102">
        <v>461</v>
      </c>
      <c r="I52" s="102">
        <v>214</v>
      </c>
      <c r="J52" s="102">
        <v>88</v>
      </c>
      <c r="K52" s="102">
        <v>59</v>
      </c>
      <c r="L52" s="102">
        <v>24</v>
      </c>
      <c r="M52" s="102">
        <v>8</v>
      </c>
      <c r="N52" s="102">
        <v>1</v>
      </c>
      <c r="O52" s="102">
        <v>2</v>
      </c>
      <c r="P52" s="102">
        <v>4</v>
      </c>
      <c r="Q52" s="102">
        <v>4</v>
      </c>
      <c r="R52" s="102">
        <v>29</v>
      </c>
      <c r="S52" s="103">
        <v>8</v>
      </c>
    </row>
    <row r="53" spans="1:19" s="3" customFormat="1" ht="18" customHeight="1" thickBot="1" x14ac:dyDescent="0.25">
      <c r="A53" s="385"/>
      <c r="B53" s="154" t="s">
        <v>17</v>
      </c>
      <c r="C53" s="78">
        <v>100</v>
      </c>
      <c r="D53" s="79">
        <f t="shared" ref="D53:S53" si="19">IF($C52=0,0%,(D52/$C52*100))</f>
        <v>67.342995169082116</v>
      </c>
      <c r="E53" s="80">
        <f t="shared" si="19"/>
        <v>32.657004830917877</v>
      </c>
      <c r="F53" s="78">
        <f t="shared" si="19"/>
        <v>8.695652173913043</v>
      </c>
      <c r="G53" s="79">
        <f t="shared" si="19"/>
        <v>4.1545893719806761</v>
      </c>
      <c r="H53" s="79">
        <f t="shared" si="19"/>
        <v>44.54106280193237</v>
      </c>
      <c r="I53" s="79">
        <f t="shared" si="19"/>
        <v>20.676328502415458</v>
      </c>
      <c r="J53" s="79">
        <f t="shared" si="19"/>
        <v>8.5024154589371985</v>
      </c>
      <c r="K53" s="79">
        <f t="shared" si="19"/>
        <v>5.7004830917874392</v>
      </c>
      <c r="L53" s="79">
        <f t="shared" si="19"/>
        <v>2.318840579710145</v>
      </c>
      <c r="M53" s="79">
        <f t="shared" si="19"/>
        <v>0.77294685990338163</v>
      </c>
      <c r="N53" s="79">
        <f t="shared" si="19"/>
        <v>9.6618357487922704E-2</v>
      </c>
      <c r="O53" s="79">
        <f t="shared" si="19"/>
        <v>0.19323671497584541</v>
      </c>
      <c r="P53" s="79">
        <f t="shared" si="19"/>
        <v>0.38647342995169082</v>
      </c>
      <c r="Q53" s="79">
        <f t="shared" si="19"/>
        <v>0.38647342995169082</v>
      </c>
      <c r="R53" s="79">
        <f t="shared" si="19"/>
        <v>2.8019323671497585</v>
      </c>
      <c r="S53" s="80">
        <f t="shared" si="19"/>
        <v>0.77294685990338163</v>
      </c>
    </row>
    <row r="54" spans="1:19" s="10" customFormat="1" ht="18" customHeight="1" x14ac:dyDescent="0.2">
      <c r="A54" s="386" t="s">
        <v>158</v>
      </c>
      <c r="B54" s="151" t="s">
        <v>29</v>
      </c>
      <c r="C54" s="104">
        <v>95</v>
      </c>
      <c r="D54" s="99">
        <v>55</v>
      </c>
      <c r="E54" s="100">
        <v>40</v>
      </c>
      <c r="F54" s="101">
        <v>7</v>
      </c>
      <c r="G54" s="102">
        <v>6</v>
      </c>
      <c r="H54" s="102">
        <v>42</v>
      </c>
      <c r="I54" s="102">
        <v>30</v>
      </c>
      <c r="J54" s="102">
        <v>3</v>
      </c>
      <c r="K54" s="102">
        <v>3</v>
      </c>
      <c r="L54" s="102"/>
      <c r="M54" s="102"/>
      <c r="N54" s="102"/>
      <c r="O54" s="102">
        <v>1</v>
      </c>
      <c r="P54" s="102"/>
      <c r="Q54" s="102"/>
      <c r="R54" s="102">
        <v>3</v>
      </c>
      <c r="S54" s="103"/>
    </row>
    <row r="55" spans="1:19" s="10" customFormat="1" ht="18" customHeight="1" thickBot="1" x14ac:dyDescent="0.25">
      <c r="A55" s="387"/>
      <c r="B55" s="152" t="s">
        <v>17</v>
      </c>
      <c r="C55" s="78">
        <v>100</v>
      </c>
      <c r="D55" s="79">
        <f t="shared" ref="D55:S55" si="20">IF($C54=0,0%,(D54/$C54*100))</f>
        <v>57.894736842105267</v>
      </c>
      <c r="E55" s="80">
        <f t="shared" si="20"/>
        <v>42.105263157894733</v>
      </c>
      <c r="F55" s="78">
        <f t="shared" si="20"/>
        <v>7.3684210526315779</v>
      </c>
      <c r="G55" s="79">
        <f t="shared" si="20"/>
        <v>6.3157894736842106</v>
      </c>
      <c r="H55" s="79">
        <f t="shared" si="20"/>
        <v>44.210526315789473</v>
      </c>
      <c r="I55" s="79">
        <f t="shared" si="20"/>
        <v>31.578947368421051</v>
      </c>
      <c r="J55" s="79">
        <f t="shared" si="20"/>
        <v>3.1578947368421053</v>
      </c>
      <c r="K55" s="79">
        <f t="shared" si="20"/>
        <v>3.1578947368421053</v>
      </c>
      <c r="L55" s="79">
        <f t="shared" si="20"/>
        <v>0</v>
      </c>
      <c r="M55" s="79">
        <f t="shared" si="20"/>
        <v>0</v>
      </c>
      <c r="N55" s="79">
        <f t="shared" si="20"/>
        <v>0</v>
      </c>
      <c r="O55" s="79">
        <f t="shared" si="20"/>
        <v>1.0526315789473684</v>
      </c>
      <c r="P55" s="79">
        <f t="shared" si="20"/>
        <v>0</v>
      </c>
      <c r="Q55" s="79">
        <f t="shared" si="20"/>
        <v>0</v>
      </c>
      <c r="R55" s="79">
        <f t="shared" si="20"/>
        <v>3.1578947368421053</v>
      </c>
      <c r="S55" s="80">
        <f t="shared" si="20"/>
        <v>0</v>
      </c>
    </row>
    <row r="56" spans="1:19" s="10" customFormat="1" ht="27" customHeight="1" thickBot="1" x14ac:dyDescent="0.25">
      <c r="A56" s="405" t="s">
        <v>157</v>
      </c>
      <c r="B56" s="422"/>
      <c r="C56" s="422"/>
      <c r="D56" s="422"/>
      <c r="E56" s="422"/>
      <c r="F56" s="422"/>
      <c r="G56" s="422"/>
      <c r="H56" s="422"/>
      <c r="I56" s="422"/>
      <c r="J56" s="422"/>
      <c r="K56" s="422"/>
      <c r="L56" s="422"/>
      <c r="M56" s="422"/>
      <c r="N56" s="422"/>
      <c r="O56" s="422"/>
      <c r="P56" s="422"/>
      <c r="Q56" s="422"/>
      <c r="R56" s="422"/>
      <c r="S56" s="423"/>
    </row>
    <row r="57" spans="1:19" s="10" customFormat="1" ht="18" customHeight="1" thickBot="1" x14ac:dyDescent="0.25">
      <c r="A57" s="262" t="s">
        <v>28</v>
      </c>
      <c r="B57" s="129" t="s">
        <v>29</v>
      </c>
      <c r="C57" s="39">
        <v>59</v>
      </c>
      <c r="D57" s="19"/>
      <c r="E57" s="46"/>
      <c r="F57" s="19"/>
      <c r="G57" s="20"/>
      <c r="H57" s="285"/>
      <c r="I57" s="285"/>
      <c r="J57" s="285"/>
      <c r="K57" s="285"/>
      <c r="L57" s="285"/>
      <c r="M57" s="285"/>
      <c r="N57" s="285"/>
      <c r="O57" s="285"/>
      <c r="P57" s="285"/>
      <c r="Q57" s="285"/>
      <c r="R57" s="285"/>
      <c r="S57" s="286"/>
    </row>
    <row r="58" spans="1:19" s="10" customFormat="1" ht="18" customHeight="1" x14ac:dyDescent="0.2">
      <c r="A58" s="328" t="s">
        <v>41</v>
      </c>
      <c r="B58" s="155" t="s">
        <v>21</v>
      </c>
      <c r="C58" s="104">
        <v>1295</v>
      </c>
      <c r="D58" s="99">
        <v>758</v>
      </c>
      <c r="E58" s="100">
        <v>537</v>
      </c>
      <c r="F58" s="101">
        <v>78</v>
      </c>
      <c r="G58" s="102">
        <v>44</v>
      </c>
      <c r="H58" s="102">
        <v>564</v>
      </c>
      <c r="I58" s="102">
        <v>415</v>
      </c>
      <c r="J58" s="102">
        <v>35</v>
      </c>
      <c r="K58" s="102">
        <v>35</v>
      </c>
      <c r="L58" s="102">
        <v>48</v>
      </c>
      <c r="M58" s="102">
        <v>17</v>
      </c>
      <c r="N58" s="102">
        <v>2</v>
      </c>
      <c r="O58" s="102">
        <v>1</v>
      </c>
      <c r="P58" s="102">
        <v>9</v>
      </c>
      <c r="Q58" s="102">
        <v>5</v>
      </c>
      <c r="R58" s="102">
        <v>22</v>
      </c>
      <c r="S58" s="103">
        <v>20</v>
      </c>
    </row>
    <row r="59" spans="1:19" s="10" customFormat="1" ht="18" customHeight="1" thickBot="1" x14ac:dyDescent="0.25">
      <c r="A59" s="383"/>
      <c r="B59" s="156" t="s">
        <v>17</v>
      </c>
      <c r="C59" s="78">
        <v>100</v>
      </c>
      <c r="D59" s="79">
        <f t="shared" ref="D59:S59" si="21">IF($C58=0,0%,(D58/$C58*100))</f>
        <v>58.532818532818531</v>
      </c>
      <c r="E59" s="80">
        <f t="shared" si="21"/>
        <v>41.467181467181469</v>
      </c>
      <c r="F59" s="78">
        <f t="shared" si="21"/>
        <v>6.0231660231660236</v>
      </c>
      <c r="G59" s="79">
        <f t="shared" si="21"/>
        <v>3.397683397683398</v>
      </c>
      <c r="H59" s="79">
        <f t="shared" si="21"/>
        <v>43.552123552123554</v>
      </c>
      <c r="I59" s="79">
        <f t="shared" si="21"/>
        <v>32.046332046332047</v>
      </c>
      <c r="J59" s="79">
        <f t="shared" si="21"/>
        <v>2.7027027027027026</v>
      </c>
      <c r="K59" s="79">
        <f t="shared" si="21"/>
        <v>2.7027027027027026</v>
      </c>
      <c r="L59" s="79">
        <f t="shared" si="21"/>
        <v>3.7065637065637063</v>
      </c>
      <c r="M59" s="79">
        <f t="shared" si="21"/>
        <v>1.3127413127413128</v>
      </c>
      <c r="N59" s="79">
        <f t="shared" si="21"/>
        <v>0.15444015444015444</v>
      </c>
      <c r="O59" s="79">
        <f t="shared" si="21"/>
        <v>7.7220077220077218E-2</v>
      </c>
      <c r="P59" s="79">
        <f t="shared" si="21"/>
        <v>0.69498069498069492</v>
      </c>
      <c r="Q59" s="79">
        <f t="shared" si="21"/>
        <v>0.38610038610038611</v>
      </c>
      <c r="R59" s="79">
        <f t="shared" si="21"/>
        <v>1.698841698841699</v>
      </c>
      <c r="S59" s="80">
        <f t="shared" si="21"/>
        <v>1.5444015444015444</v>
      </c>
    </row>
    <row r="60" spans="1:19" s="10" customFormat="1" ht="18" customHeight="1" x14ac:dyDescent="0.2">
      <c r="A60" s="328" t="s">
        <v>156</v>
      </c>
      <c r="B60" s="132" t="s">
        <v>29</v>
      </c>
      <c r="C60" s="104">
        <v>798</v>
      </c>
      <c r="D60" s="99">
        <v>459</v>
      </c>
      <c r="E60" s="100">
        <v>339</v>
      </c>
      <c r="F60" s="101">
        <v>41</v>
      </c>
      <c r="G60" s="102">
        <v>23</v>
      </c>
      <c r="H60" s="102">
        <v>358</v>
      </c>
      <c r="I60" s="102">
        <v>268</v>
      </c>
      <c r="J60" s="102">
        <v>15</v>
      </c>
      <c r="K60" s="102">
        <v>22</v>
      </c>
      <c r="L60" s="102">
        <v>29</v>
      </c>
      <c r="M60" s="102">
        <v>10</v>
      </c>
      <c r="N60" s="102">
        <v>1</v>
      </c>
      <c r="O60" s="102">
        <v>1</v>
      </c>
      <c r="P60" s="102">
        <v>5</v>
      </c>
      <c r="Q60" s="102">
        <v>3</v>
      </c>
      <c r="R60" s="102">
        <v>10</v>
      </c>
      <c r="S60" s="103">
        <v>12</v>
      </c>
    </row>
    <row r="61" spans="1:19" s="10" customFormat="1" ht="18" customHeight="1" thickBot="1" x14ac:dyDescent="0.25">
      <c r="A61" s="383"/>
      <c r="B61" s="157" t="s">
        <v>17</v>
      </c>
      <c r="C61" s="78">
        <v>100</v>
      </c>
      <c r="D61" s="79">
        <f t="shared" ref="D61:S61" si="22">IF($C60=0,0%,(D60/$C60*100))</f>
        <v>57.518796992481199</v>
      </c>
      <c r="E61" s="80">
        <f t="shared" si="22"/>
        <v>42.481203007518801</v>
      </c>
      <c r="F61" s="78">
        <f t="shared" si="22"/>
        <v>5.1378446115288217</v>
      </c>
      <c r="G61" s="79">
        <f t="shared" si="22"/>
        <v>2.8822055137844611</v>
      </c>
      <c r="H61" s="79">
        <f t="shared" si="22"/>
        <v>44.862155388471173</v>
      </c>
      <c r="I61" s="79">
        <f t="shared" si="22"/>
        <v>33.583959899749374</v>
      </c>
      <c r="J61" s="79">
        <f t="shared" si="22"/>
        <v>1.8796992481203008</v>
      </c>
      <c r="K61" s="79">
        <f t="shared" si="22"/>
        <v>2.7568922305764412</v>
      </c>
      <c r="L61" s="79">
        <f t="shared" si="22"/>
        <v>3.6340852130325811</v>
      </c>
      <c r="M61" s="79">
        <f t="shared" si="22"/>
        <v>1.2531328320802004</v>
      </c>
      <c r="N61" s="79">
        <f t="shared" si="22"/>
        <v>0.12531328320802004</v>
      </c>
      <c r="O61" s="79">
        <f t="shared" si="22"/>
        <v>0.12531328320802004</v>
      </c>
      <c r="P61" s="79">
        <f t="shared" si="22"/>
        <v>0.62656641604010022</v>
      </c>
      <c r="Q61" s="79">
        <f t="shared" si="22"/>
        <v>0.37593984962406013</v>
      </c>
      <c r="R61" s="79">
        <f t="shared" si="22"/>
        <v>1.2531328320802004</v>
      </c>
      <c r="S61" s="80">
        <f t="shared" si="22"/>
        <v>1.5037593984962405</v>
      </c>
    </row>
    <row r="62" spans="1:19" s="3" customFormat="1" ht="18" customHeight="1" x14ac:dyDescent="0.2">
      <c r="A62" s="384" t="s">
        <v>30</v>
      </c>
      <c r="B62" s="140" t="s">
        <v>29</v>
      </c>
      <c r="C62" s="104">
        <v>453</v>
      </c>
      <c r="D62" s="99">
        <v>281</v>
      </c>
      <c r="E62" s="100">
        <v>172</v>
      </c>
      <c r="F62" s="101">
        <v>27</v>
      </c>
      <c r="G62" s="102">
        <v>9</v>
      </c>
      <c r="H62" s="102">
        <v>226</v>
      </c>
      <c r="I62" s="102">
        <v>147</v>
      </c>
      <c r="J62" s="102">
        <v>6</v>
      </c>
      <c r="K62" s="102">
        <v>5</v>
      </c>
      <c r="L62" s="102">
        <v>11</v>
      </c>
      <c r="M62" s="102">
        <v>7</v>
      </c>
      <c r="N62" s="102"/>
      <c r="O62" s="102"/>
      <c r="P62" s="102">
        <v>3</v>
      </c>
      <c r="Q62" s="102"/>
      <c r="R62" s="102">
        <v>8</v>
      </c>
      <c r="S62" s="103">
        <v>4</v>
      </c>
    </row>
    <row r="63" spans="1:19" s="3" customFormat="1" ht="18" customHeight="1" thickBot="1" x14ac:dyDescent="0.25">
      <c r="A63" s="385"/>
      <c r="B63" s="154" t="s">
        <v>17</v>
      </c>
      <c r="C63" s="78">
        <v>100</v>
      </c>
      <c r="D63" s="79">
        <f t="shared" ref="D63:S63" si="23">IF($C62=0,0%,(D62/$C62*100))</f>
        <v>62.030905077262688</v>
      </c>
      <c r="E63" s="80">
        <f t="shared" si="23"/>
        <v>37.969094922737305</v>
      </c>
      <c r="F63" s="78">
        <f t="shared" si="23"/>
        <v>5.9602649006622519</v>
      </c>
      <c r="G63" s="79">
        <f t="shared" si="23"/>
        <v>1.9867549668874174</v>
      </c>
      <c r="H63" s="79">
        <f t="shared" si="23"/>
        <v>49.889624724061811</v>
      </c>
      <c r="I63" s="79">
        <f t="shared" si="23"/>
        <v>32.450331125827816</v>
      </c>
      <c r="J63" s="79">
        <f t="shared" si="23"/>
        <v>1.3245033112582782</v>
      </c>
      <c r="K63" s="79">
        <f t="shared" si="23"/>
        <v>1.1037527593818985</v>
      </c>
      <c r="L63" s="79">
        <f t="shared" si="23"/>
        <v>2.4282560706401766</v>
      </c>
      <c r="M63" s="79">
        <f t="shared" si="23"/>
        <v>1.545253863134658</v>
      </c>
      <c r="N63" s="79">
        <f t="shared" si="23"/>
        <v>0</v>
      </c>
      <c r="O63" s="79">
        <f t="shared" si="23"/>
        <v>0</v>
      </c>
      <c r="P63" s="79">
        <f t="shared" si="23"/>
        <v>0.66225165562913912</v>
      </c>
      <c r="Q63" s="79">
        <f t="shared" si="23"/>
        <v>0</v>
      </c>
      <c r="R63" s="79">
        <f t="shared" si="23"/>
        <v>1.7660044150110374</v>
      </c>
      <c r="S63" s="80">
        <f t="shared" si="23"/>
        <v>0.88300220750551872</v>
      </c>
    </row>
    <row r="64" spans="1:19" s="10" customFormat="1" ht="18" customHeight="1" x14ac:dyDescent="0.2">
      <c r="A64" s="386" t="s">
        <v>158</v>
      </c>
      <c r="B64" s="140" t="s">
        <v>29</v>
      </c>
      <c r="C64" s="104">
        <v>31</v>
      </c>
      <c r="D64" s="99">
        <v>13</v>
      </c>
      <c r="E64" s="100">
        <v>18</v>
      </c>
      <c r="F64" s="101">
        <v>2</v>
      </c>
      <c r="G64" s="102">
        <v>1</v>
      </c>
      <c r="H64" s="102">
        <v>9</v>
      </c>
      <c r="I64" s="102">
        <v>15</v>
      </c>
      <c r="J64" s="102"/>
      <c r="K64" s="102"/>
      <c r="L64" s="102"/>
      <c r="M64" s="102"/>
      <c r="N64" s="102"/>
      <c r="O64" s="102"/>
      <c r="P64" s="102"/>
      <c r="Q64" s="102"/>
      <c r="R64" s="102">
        <v>2</v>
      </c>
      <c r="S64" s="103">
        <v>2</v>
      </c>
    </row>
    <row r="65" spans="1:19" s="10" customFormat="1" ht="18" customHeight="1" thickBot="1" x14ac:dyDescent="0.25">
      <c r="A65" s="387"/>
      <c r="B65" s="158" t="s">
        <v>17</v>
      </c>
      <c r="C65" s="78">
        <v>100</v>
      </c>
      <c r="D65" s="79">
        <f t="shared" ref="D65:S65" si="24">IF($C64=0,0%,(D64/$C64*100))</f>
        <v>41.935483870967744</v>
      </c>
      <c r="E65" s="80">
        <f t="shared" si="24"/>
        <v>58.064516129032263</v>
      </c>
      <c r="F65" s="78">
        <f t="shared" si="24"/>
        <v>6.4516129032258061</v>
      </c>
      <c r="G65" s="79">
        <f t="shared" si="24"/>
        <v>3.225806451612903</v>
      </c>
      <c r="H65" s="79">
        <f t="shared" si="24"/>
        <v>29.032258064516132</v>
      </c>
      <c r="I65" s="79">
        <f t="shared" si="24"/>
        <v>48.387096774193552</v>
      </c>
      <c r="J65" s="79">
        <f t="shared" si="24"/>
        <v>0</v>
      </c>
      <c r="K65" s="79">
        <f t="shared" si="24"/>
        <v>0</v>
      </c>
      <c r="L65" s="79">
        <f t="shared" si="24"/>
        <v>0</v>
      </c>
      <c r="M65" s="79">
        <f t="shared" si="24"/>
        <v>0</v>
      </c>
      <c r="N65" s="79">
        <f t="shared" si="24"/>
        <v>0</v>
      </c>
      <c r="O65" s="79">
        <f t="shared" si="24"/>
        <v>0</v>
      </c>
      <c r="P65" s="79">
        <f t="shared" si="24"/>
        <v>0</v>
      </c>
      <c r="Q65" s="79">
        <f t="shared" si="24"/>
        <v>0</v>
      </c>
      <c r="R65" s="79">
        <f t="shared" si="24"/>
        <v>6.4516129032258061</v>
      </c>
      <c r="S65" s="80">
        <f t="shared" si="24"/>
        <v>6.4516129032258061</v>
      </c>
    </row>
    <row r="66" spans="1:19" s="10" customFormat="1" ht="27" customHeight="1" thickBot="1" x14ac:dyDescent="0.25">
      <c r="A66" s="405" t="s">
        <v>232</v>
      </c>
      <c r="B66" s="433"/>
      <c r="C66" s="433"/>
      <c r="D66" s="433"/>
      <c r="E66" s="433"/>
      <c r="F66" s="433"/>
      <c r="G66" s="433"/>
      <c r="H66" s="433"/>
      <c r="I66" s="433"/>
      <c r="J66" s="433"/>
      <c r="K66" s="433"/>
      <c r="L66" s="433"/>
      <c r="M66" s="433"/>
      <c r="N66" s="433"/>
      <c r="O66" s="433"/>
      <c r="P66" s="433"/>
      <c r="Q66" s="433"/>
      <c r="R66" s="433"/>
      <c r="S66" s="434"/>
    </row>
    <row r="67" spans="1:19" s="10" customFormat="1" ht="18" customHeight="1" thickBot="1" x14ac:dyDescent="0.25">
      <c r="A67" s="262" t="s">
        <v>67</v>
      </c>
      <c r="B67" s="129" t="s">
        <v>29</v>
      </c>
      <c r="C67" s="39">
        <v>24</v>
      </c>
      <c r="D67" s="19"/>
      <c r="E67" s="46"/>
      <c r="F67" s="19"/>
      <c r="G67" s="20"/>
      <c r="H67" s="285"/>
      <c r="I67" s="285"/>
      <c r="J67" s="285"/>
      <c r="K67" s="285"/>
      <c r="L67" s="285"/>
      <c r="M67" s="285"/>
      <c r="N67" s="285"/>
      <c r="O67" s="285"/>
      <c r="P67" s="285"/>
      <c r="Q67" s="285"/>
      <c r="R67" s="285"/>
      <c r="S67" s="286"/>
    </row>
    <row r="68" spans="1:19" s="10" customFormat="1" ht="18" customHeight="1" thickBot="1" x14ac:dyDescent="0.25">
      <c r="A68" s="346" t="s">
        <v>68</v>
      </c>
      <c r="B68" s="149" t="s">
        <v>29</v>
      </c>
      <c r="C68" s="104">
        <v>1818</v>
      </c>
      <c r="D68" s="99">
        <v>1087</v>
      </c>
      <c r="E68" s="100">
        <v>731</v>
      </c>
      <c r="F68" s="101">
        <v>61</v>
      </c>
      <c r="G68" s="102">
        <v>47</v>
      </c>
      <c r="H68" s="102">
        <v>927</v>
      </c>
      <c r="I68" s="102">
        <v>579</v>
      </c>
      <c r="J68" s="102">
        <v>29</v>
      </c>
      <c r="K68" s="102">
        <v>46</v>
      </c>
      <c r="L68" s="102">
        <v>13</v>
      </c>
      <c r="M68" s="102">
        <v>23</v>
      </c>
      <c r="N68" s="102">
        <v>3</v>
      </c>
      <c r="O68" s="102">
        <v>4</v>
      </c>
      <c r="P68" s="102">
        <v>16</v>
      </c>
      <c r="Q68" s="102">
        <v>6</v>
      </c>
      <c r="R68" s="102">
        <v>38</v>
      </c>
      <c r="S68" s="103">
        <v>26</v>
      </c>
    </row>
    <row r="69" spans="1:19" s="10" customFormat="1" ht="18" customHeight="1" thickBot="1" x14ac:dyDescent="0.25">
      <c r="A69" s="346"/>
      <c r="B69" s="150" t="s">
        <v>17</v>
      </c>
      <c r="C69" s="78">
        <v>100</v>
      </c>
      <c r="D69" s="79">
        <f t="shared" ref="D69:S69" si="25">IF($C68=0,0%,(D68/$C68*100))</f>
        <v>59.790979097909791</v>
      </c>
      <c r="E69" s="80">
        <f t="shared" si="25"/>
        <v>40.209020902090209</v>
      </c>
      <c r="F69" s="78">
        <f t="shared" si="25"/>
        <v>3.3553355335533555</v>
      </c>
      <c r="G69" s="79">
        <f t="shared" si="25"/>
        <v>2.5852585258525851</v>
      </c>
      <c r="H69" s="79">
        <f t="shared" si="25"/>
        <v>50.990099009900987</v>
      </c>
      <c r="I69" s="79">
        <f t="shared" si="25"/>
        <v>31.848184818481851</v>
      </c>
      <c r="J69" s="79">
        <f t="shared" si="25"/>
        <v>1.5951595159515952</v>
      </c>
      <c r="K69" s="79">
        <f t="shared" si="25"/>
        <v>2.5302530253025304</v>
      </c>
      <c r="L69" s="79">
        <f t="shared" si="25"/>
        <v>0.7150715071507151</v>
      </c>
      <c r="M69" s="79">
        <f t="shared" si="25"/>
        <v>1.2651265126512652</v>
      </c>
      <c r="N69" s="79">
        <f t="shared" si="25"/>
        <v>0.16501650165016502</v>
      </c>
      <c r="O69" s="79">
        <f t="shared" si="25"/>
        <v>0.22002200220022</v>
      </c>
      <c r="P69" s="79">
        <f t="shared" si="25"/>
        <v>0.88008800880088001</v>
      </c>
      <c r="Q69" s="79">
        <f t="shared" si="25"/>
        <v>0.33003300330033003</v>
      </c>
      <c r="R69" s="79">
        <f t="shared" si="25"/>
        <v>2.0902090209020905</v>
      </c>
      <c r="S69" s="80">
        <f t="shared" si="25"/>
        <v>1.4301430143014302</v>
      </c>
    </row>
    <row r="70" spans="1:19" s="10" customFormat="1" ht="18" customHeight="1" thickBot="1" x14ac:dyDescent="0.25">
      <c r="A70" s="346" t="s">
        <v>76</v>
      </c>
      <c r="B70" s="149" t="s">
        <v>29</v>
      </c>
      <c r="C70" s="104">
        <v>45</v>
      </c>
      <c r="D70" s="99">
        <v>19</v>
      </c>
      <c r="E70" s="100">
        <v>26</v>
      </c>
      <c r="F70" s="101"/>
      <c r="G70" s="102">
        <v>2</v>
      </c>
      <c r="H70" s="102">
        <v>17</v>
      </c>
      <c r="I70" s="102">
        <v>21</v>
      </c>
      <c r="J70" s="102">
        <v>2</v>
      </c>
      <c r="K70" s="102">
        <v>2</v>
      </c>
      <c r="L70" s="102"/>
      <c r="M70" s="102">
        <v>1</v>
      </c>
      <c r="N70" s="102"/>
      <c r="O70" s="102"/>
      <c r="P70" s="102"/>
      <c r="Q70" s="102"/>
      <c r="R70" s="102"/>
      <c r="S70" s="103"/>
    </row>
    <row r="71" spans="1:19" s="10" customFormat="1" ht="18" customHeight="1" thickBot="1" x14ac:dyDescent="0.25">
      <c r="A71" s="420"/>
      <c r="B71" s="150" t="s">
        <v>17</v>
      </c>
      <c r="C71" s="78">
        <v>100</v>
      </c>
      <c r="D71" s="79">
        <f t="shared" ref="D71:S71" si="26">IF($C70=0,0%,(D70/$C70*100))</f>
        <v>42.222222222222221</v>
      </c>
      <c r="E71" s="80">
        <f t="shared" si="26"/>
        <v>57.777777777777771</v>
      </c>
      <c r="F71" s="78">
        <f t="shared" si="26"/>
        <v>0</v>
      </c>
      <c r="G71" s="79">
        <f t="shared" si="26"/>
        <v>4.4444444444444446</v>
      </c>
      <c r="H71" s="79">
        <f t="shared" si="26"/>
        <v>37.777777777777779</v>
      </c>
      <c r="I71" s="79">
        <f t="shared" si="26"/>
        <v>46.666666666666664</v>
      </c>
      <c r="J71" s="79">
        <f t="shared" si="26"/>
        <v>4.4444444444444446</v>
      </c>
      <c r="K71" s="79">
        <f t="shared" si="26"/>
        <v>4.4444444444444446</v>
      </c>
      <c r="L71" s="79">
        <f t="shared" si="26"/>
        <v>0</v>
      </c>
      <c r="M71" s="79">
        <f t="shared" si="26"/>
        <v>2.2222222222222223</v>
      </c>
      <c r="N71" s="79">
        <f t="shared" si="26"/>
        <v>0</v>
      </c>
      <c r="O71" s="79">
        <f t="shared" si="26"/>
        <v>0</v>
      </c>
      <c r="P71" s="79">
        <f t="shared" si="26"/>
        <v>0</v>
      </c>
      <c r="Q71" s="79">
        <f t="shared" si="26"/>
        <v>0</v>
      </c>
      <c r="R71" s="79">
        <f t="shared" si="26"/>
        <v>0</v>
      </c>
      <c r="S71" s="80">
        <f t="shared" si="26"/>
        <v>0</v>
      </c>
    </row>
    <row r="72" spans="1:19" s="10" customFormat="1" ht="18" customHeight="1" thickBot="1" x14ac:dyDescent="0.25">
      <c r="A72" s="346" t="s">
        <v>70</v>
      </c>
      <c r="B72" s="151" t="s">
        <v>29</v>
      </c>
      <c r="C72" s="104">
        <v>24</v>
      </c>
      <c r="D72" s="99">
        <v>10</v>
      </c>
      <c r="E72" s="100">
        <v>14</v>
      </c>
      <c r="F72" s="101"/>
      <c r="G72" s="102">
        <v>1</v>
      </c>
      <c r="H72" s="102">
        <v>8</v>
      </c>
      <c r="I72" s="102">
        <v>11</v>
      </c>
      <c r="J72" s="102">
        <v>2</v>
      </c>
      <c r="K72" s="102">
        <v>2</v>
      </c>
      <c r="L72" s="102"/>
      <c r="M72" s="102"/>
      <c r="N72" s="102"/>
      <c r="O72" s="102"/>
      <c r="P72" s="102"/>
      <c r="Q72" s="102"/>
      <c r="R72" s="102"/>
      <c r="S72" s="103"/>
    </row>
    <row r="73" spans="1:19" s="10" customFormat="1" ht="18" customHeight="1" thickBot="1" x14ac:dyDescent="0.25">
      <c r="A73" s="421"/>
      <c r="B73" s="159" t="s">
        <v>17</v>
      </c>
      <c r="C73" s="78">
        <v>100</v>
      </c>
      <c r="D73" s="79">
        <f t="shared" ref="D73:S73" si="27">IF($C72=0,0%,(D72/$C72*100))</f>
        <v>41.666666666666671</v>
      </c>
      <c r="E73" s="80">
        <f t="shared" si="27"/>
        <v>58.333333333333336</v>
      </c>
      <c r="F73" s="78">
        <f t="shared" si="27"/>
        <v>0</v>
      </c>
      <c r="G73" s="79">
        <f t="shared" si="27"/>
        <v>4.1666666666666661</v>
      </c>
      <c r="H73" s="79">
        <f t="shared" si="27"/>
        <v>33.333333333333329</v>
      </c>
      <c r="I73" s="79">
        <f t="shared" si="27"/>
        <v>45.833333333333329</v>
      </c>
      <c r="J73" s="79">
        <f t="shared" si="27"/>
        <v>8.3333333333333321</v>
      </c>
      <c r="K73" s="79">
        <f t="shared" si="27"/>
        <v>8.3333333333333321</v>
      </c>
      <c r="L73" s="79">
        <f t="shared" si="27"/>
        <v>0</v>
      </c>
      <c r="M73" s="79">
        <f t="shared" si="27"/>
        <v>0</v>
      </c>
      <c r="N73" s="79">
        <f t="shared" si="27"/>
        <v>0</v>
      </c>
      <c r="O73" s="79">
        <f t="shared" si="27"/>
        <v>0</v>
      </c>
      <c r="P73" s="79">
        <f t="shared" si="27"/>
        <v>0</v>
      </c>
      <c r="Q73" s="79">
        <f t="shared" si="27"/>
        <v>0</v>
      </c>
      <c r="R73" s="79">
        <f t="shared" si="27"/>
        <v>0</v>
      </c>
      <c r="S73" s="80">
        <f t="shared" si="27"/>
        <v>0</v>
      </c>
    </row>
    <row r="74" spans="1:19" s="10" customFormat="1" ht="18" customHeight="1" thickTop="1" thickBot="1" x14ac:dyDescent="0.25">
      <c r="A74" s="429" t="s">
        <v>116</v>
      </c>
      <c r="B74" s="147" t="s">
        <v>29</v>
      </c>
      <c r="C74" s="104">
        <v>360</v>
      </c>
      <c r="D74" s="99">
        <v>265</v>
      </c>
      <c r="E74" s="100">
        <v>95</v>
      </c>
      <c r="F74" s="101">
        <v>19</v>
      </c>
      <c r="G74" s="102">
        <v>6</v>
      </c>
      <c r="H74" s="102">
        <v>224</v>
      </c>
      <c r="I74" s="102">
        <v>78</v>
      </c>
      <c r="J74" s="102">
        <v>5</v>
      </c>
      <c r="K74" s="102">
        <v>3</v>
      </c>
      <c r="L74" s="102">
        <v>3</v>
      </c>
      <c r="M74" s="102">
        <v>1</v>
      </c>
      <c r="N74" s="102"/>
      <c r="O74" s="102">
        <v>2</v>
      </c>
      <c r="P74" s="102">
        <v>5</v>
      </c>
      <c r="Q74" s="102">
        <v>1</v>
      </c>
      <c r="R74" s="102">
        <v>9</v>
      </c>
      <c r="S74" s="103">
        <v>4</v>
      </c>
    </row>
    <row r="75" spans="1:19" s="10" customFormat="1" ht="18" customHeight="1" thickBot="1" x14ac:dyDescent="0.25">
      <c r="A75" s="430"/>
      <c r="B75" s="148" t="s">
        <v>17</v>
      </c>
      <c r="C75" s="78">
        <v>100</v>
      </c>
      <c r="D75" s="79">
        <f t="shared" ref="D75:S75" si="28">IF($C74=0,0%,(D74/$C74*100))</f>
        <v>73.611111111111114</v>
      </c>
      <c r="E75" s="80">
        <f t="shared" si="28"/>
        <v>26.388888888888889</v>
      </c>
      <c r="F75" s="78">
        <f t="shared" si="28"/>
        <v>5.2777777777777777</v>
      </c>
      <c r="G75" s="79">
        <f t="shared" si="28"/>
        <v>1.6666666666666667</v>
      </c>
      <c r="H75" s="79">
        <f t="shared" si="28"/>
        <v>62.222222222222221</v>
      </c>
      <c r="I75" s="79">
        <f t="shared" si="28"/>
        <v>21.666666666666668</v>
      </c>
      <c r="J75" s="79">
        <f t="shared" si="28"/>
        <v>1.3888888888888888</v>
      </c>
      <c r="K75" s="79">
        <f t="shared" si="28"/>
        <v>0.83333333333333337</v>
      </c>
      <c r="L75" s="79">
        <f t="shared" si="28"/>
        <v>0.83333333333333337</v>
      </c>
      <c r="M75" s="79">
        <f t="shared" si="28"/>
        <v>0.27777777777777779</v>
      </c>
      <c r="N75" s="79">
        <f t="shared" si="28"/>
        <v>0</v>
      </c>
      <c r="O75" s="79">
        <f t="shared" si="28"/>
        <v>0.55555555555555558</v>
      </c>
      <c r="P75" s="79">
        <f t="shared" si="28"/>
        <v>1.3888888888888888</v>
      </c>
      <c r="Q75" s="79">
        <f t="shared" si="28"/>
        <v>0.27777777777777779</v>
      </c>
      <c r="R75" s="79">
        <f t="shared" si="28"/>
        <v>2.5</v>
      </c>
      <c r="S75" s="80">
        <f t="shared" si="28"/>
        <v>1.1111111111111112</v>
      </c>
    </row>
    <row r="76" spans="1:19" s="10" customFormat="1" ht="18" customHeight="1" thickBot="1" x14ac:dyDescent="0.25">
      <c r="A76" s="346" t="s">
        <v>230</v>
      </c>
      <c r="B76" s="149" t="s">
        <v>29</v>
      </c>
      <c r="C76" s="104">
        <v>7</v>
      </c>
      <c r="D76" s="99">
        <v>6</v>
      </c>
      <c r="E76" s="100">
        <v>1</v>
      </c>
      <c r="F76" s="101"/>
      <c r="G76" s="102"/>
      <c r="H76" s="102">
        <v>5</v>
      </c>
      <c r="I76" s="102">
        <v>1</v>
      </c>
      <c r="J76" s="102"/>
      <c r="K76" s="102"/>
      <c r="L76" s="102"/>
      <c r="M76" s="102"/>
      <c r="N76" s="102"/>
      <c r="O76" s="102"/>
      <c r="P76" s="102"/>
      <c r="Q76" s="102"/>
      <c r="R76" s="102">
        <v>1</v>
      </c>
      <c r="S76" s="103"/>
    </row>
    <row r="77" spans="1:19" s="10" customFormat="1" ht="18" customHeight="1" thickBot="1" x14ac:dyDescent="0.25">
      <c r="A77" s="346"/>
      <c r="B77" s="150" t="s">
        <v>17</v>
      </c>
      <c r="C77" s="78">
        <v>100</v>
      </c>
      <c r="D77" s="79">
        <f t="shared" ref="D77:S77" si="29">IF($C76=0,0%,(D76/$C76*100))</f>
        <v>85.714285714285708</v>
      </c>
      <c r="E77" s="80">
        <f t="shared" si="29"/>
        <v>14.285714285714285</v>
      </c>
      <c r="F77" s="78">
        <f t="shared" si="29"/>
        <v>0</v>
      </c>
      <c r="G77" s="79">
        <f t="shared" si="29"/>
        <v>0</v>
      </c>
      <c r="H77" s="79">
        <f t="shared" si="29"/>
        <v>71.428571428571431</v>
      </c>
      <c r="I77" s="79">
        <f t="shared" si="29"/>
        <v>14.285714285714285</v>
      </c>
      <c r="J77" s="79">
        <f t="shared" si="29"/>
        <v>0</v>
      </c>
      <c r="K77" s="79">
        <f t="shared" si="29"/>
        <v>0</v>
      </c>
      <c r="L77" s="79">
        <f t="shared" si="29"/>
        <v>0</v>
      </c>
      <c r="M77" s="79">
        <f t="shared" si="29"/>
        <v>0</v>
      </c>
      <c r="N77" s="79">
        <f t="shared" si="29"/>
        <v>0</v>
      </c>
      <c r="O77" s="79">
        <f t="shared" si="29"/>
        <v>0</v>
      </c>
      <c r="P77" s="79">
        <f t="shared" si="29"/>
        <v>0</v>
      </c>
      <c r="Q77" s="79">
        <f t="shared" si="29"/>
        <v>0</v>
      </c>
      <c r="R77" s="79">
        <f t="shared" si="29"/>
        <v>14.285714285714285</v>
      </c>
      <c r="S77" s="80">
        <f t="shared" si="29"/>
        <v>0</v>
      </c>
    </row>
    <row r="78" spans="1:19" s="10" customFormat="1" ht="18" customHeight="1" x14ac:dyDescent="0.2">
      <c r="A78" s="352" t="s">
        <v>184</v>
      </c>
      <c r="B78" s="151" t="s">
        <v>29</v>
      </c>
      <c r="C78" s="104">
        <v>305</v>
      </c>
      <c r="D78" s="99">
        <v>225</v>
      </c>
      <c r="E78" s="100">
        <v>80</v>
      </c>
      <c r="F78" s="101">
        <v>18</v>
      </c>
      <c r="G78" s="102">
        <v>6</v>
      </c>
      <c r="H78" s="102">
        <v>190</v>
      </c>
      <c r="I78" s="102">
        <v>66</v>
      </c>
      <c r="J78" s="102">
        <v>4</v>
      </c>
      <c r="K78" s="102">
        <v>3</v>
      </c>
      <c r="L78" s="102">
        <v>3</v>
      </c>
      <c r="M78" s="102"/>
      <c r="N78" s="102"/>
      <c r="O78" s="102">
        <v>1</v>
      </c>
      <c r="P78" s="102">
        <v>3</v>
      </c>
      <c r="Q78" s="102">
        <v>1</v>
      </c>
      <c r="R78" s="102">
        <v>7</v>
      </c>
      <c r="S78" s="103">
        <v>3</v>
      </c>
    </row>
    <row r="79" spans="1:19" s="10" customFormat="1" ht="18" customHeight="1" thickBot="1" x14ac:dyDescent="0.25">
      <c r="A79" s="353"/>
      <c r="B79" s="152" t="s">
        <v>17</v>
      </c>
      <c r="C79" s="78">
        <v>100</v>
      </c>
      <c r="D79" s="79">
        <f t="shared" ref="D79:S79" si="30">IF($C78=0,0%,(D78/$C78*100))</f>
        <v>73.770491803278688</v>
      </c>
      <c r="E79" s="80">
        <f t="shared" si="30"/>
        <v>26.229508196721312</v>
      </c>
      <c r="F79" s="78">
        <f t="shared" si="30"/>
        <v>5.9016393442622954</v>
      </c>
      <c r="G79" s="79">
        <f t="shared" si="30"/>
        <v>1.9672131147540985</v>
      </c>
      <c r="H79" s="79">
        <f t="shared" si="30"/>
        <v>62.295081967213115</v>
      </c>
      <c r="I79" s="79">
        <f t="shared" si="30"/>
        <v>21.639344262295083</v>
      </c>
      <c r="J79" s="79">
        <f t="shared" si="30"/>
        <v>1.3114754098360655</v>
      </c>
      <c r="K79" s="79">
        <f t="shared" si="30"/>
        <v>0.98360655737704927</v>
      </c>
      <c r="L79" s="79">
        <f t="shared" si="30"/>
        <v>0.98360655737704927</v>
      </c>
      <c r="M79" s="79">
        <f t="shared" si="30"/>
        <v>0</v>
      </c>
      <c r="N79" s="79">
        <f t="shared" si="30"/>
        <v>0</v>
      </c>
      <c r="O79" s="79">
        <f t="shared" si="30"/>
        <v>0.32786885245901637</v>
      </c>
      <c r="P79" s="79">
        <f t="shared" si="30"/>
        <v>0.98360655737704927</v>
      </c>
      <c r="Q79" s="79">
        <f t="shared" si="30"/>
        <v>0.32786885245901637</v>
      </c>
      <c r="R79" s="79">
        <f t="shared" si="30"/>
        <v>2.2950819672131146</v>
      </c>
      <c r="S79" s="80">
        <f t="shared" si="30"/>
        <v>0.98360655737704927</v>
      </c>
    </row>
    <row r="80" spans="1:19" s="10" customFormat="1" ht="18" customHeight="1" x14ac:dyDescent="0.2">
      <c r="A80" s="352" t="s">
        <v>185</v>
      </c>
      <c r="B80" s="151" t="s">
        <v>29</v>
      </c>
      <c r="C80" s="104">
        <v>38</v>
      </c>
      <c r="D80" s="99">
        <v>26</v>
      </c>
      <c r="E80" s="100">
        <v>12</v>
      </c>
      <c r="F80" s="101"/>
      <c r="G80" s="102"/>
      <c r="H80" s="102">
        <v>25</v>
      </c>
      <c r="I80" s="102">
        <v>9</v>
      </c>
      <c r="J80" s="102">
        <v>1</v>
      </c>
      <c r="K80" s="102"/>
      <c r="L80" s="102"/>
      <c r="M80" s="102">
        <v>1</v>
      </c>
      <c r="N80" s="102"/>
      <c r="O80" s="102">
        <v>1</v>
      </c>
      <c r="P80" s="102"/>
      <c r="Q80" s="102"/>
      <c r="R80" s="102"/>
      <c r="S80" s="103">
        <v>1</v>
      </c>
    </row>
    <row r="81" spans="1:19" s="10" customFormat="1" ht="18" customHeight="1" thickBot="1" x14ac:dyDescent="0.25">
      <c r="A81" s="353"/>
      <c r="B81" s="152" t="s">
        <v>17</v>
      </c>
      <c r="C81" s="78">
        <v>100</v>
      </c>
      <c r="D81" s="79">
        <f t="shared" ref="D81:S81" si="31">IF($C80=0,0%,(D80/$C80*100))</f>
        <v>68.421052631578945</v>
      </c>
      <c r="E81" s="80">
        <f t="shared" si="31"/>
        <v>31.578947368421051</v>
      </c>
      <c r="F81" s="78">
        <f t="shared" si="31"/>
        <v>0</v>
      </c>
      <c r="G81" s="79">
        <f t="shared" si="31"/>
        <v>0</v>
      </c>
      <c r="H81" s="79">
        <f t="shared" si="31"/>
        <v>65.789473684210535</v>
      </c>
      <c r="I81" s="79">
        <f t="shared" si="31"/>
        <v>23.684210526315788</v>
      </c>
      <c r="J81" s="79">
        <f t="shared" si="31"/>
        <v>2.6315789473684208</v>
      </c>
      <c r="K81" s="79">
        <f t="shared" si="31"/>
        <v>0</v>
      </c>
      <c r="L81" s="79">
        <f t="shared" si="31"/>
        <v>0</v>
      </c>
      <c r="M81" s="79">
        <f t="shared" si="31"/>
        <v>2.6315789473684208</v>
      </c>
      <c r="N81" s="79">
        <f t="shared" si="31"/>
        <v>0</v>
      </c>
      <c r="O81" s="79">
        <f t="shared" si="31"/>
        <v>2.6315789473684208</v>
      </c>
      <c r="P81" s="79">
        <f t="shared" si="31"/>
        <v>0</v>
      </c>
      <c r="Q81" s="79">
        <f t="shared" si="31"/>
        <v>0</v>
      </c>
      <c r="R81" s="79">
        <f t="shared" si="31"/>
        <v>0</v>
      </c>
      <c r="S81" s="80">
        <f t="shared" si="31"/>
        <v>2.6315789473684208</v>
      </c>
    </row>
    <row r="82" spans="1:19" s="10" customFormat="1" ht="18" customHeight="1" x14ac:dyDescent="0.2">
      <c r="A82" s="352" t="s">
        <v>186</v>
      </c>
      <c r="B82" s="151" t="s">
        <v>29</v>
      </c>
      <c r="C82" s="104">
        <v>5</v>
      </c>
      <c r="D82" s="99">
        <v>3</v>
      </c>
      <c r="E82" s="100">
        <v>2</v>
      </c>
      <c r="F82" s="101"/>
      <c r="G82" s="102"/>
      <c r="H82" s="102">
        <v>2</v>
      </c>
      <c r="I82" s="102">
        <v>2</v>
      </c>
      <c r="J82" s="102"/>
      <c r="K82" s="102"/>
      <c r="L82" s="102"/>
      <c r="M82" s="102"/>
      <c r="N82" s="102"/>
      <c r="O82" s="102"/>
      <c r="P82" s="102"/>
      <c r="Q82" s="102"/>
      <c r="R82" s="102">
        <v>1</v>
      </c>
      <c r="S82" s="103"/>
    </row>
    <row r="83" spans="1:19" s="10" customFormat="1" ht="18" customHeight="1" thickBot="1" x14ac:dyDescent="0.25">
      <c r="A83" s="353"/>
      <c r="B83" s="152" t="s">
        <v>17</v>
      </c>
      <c r="C83" s="78">
        <v>100</v>
      </c>
      <c r="D83" s="79">
        <f t="shared" ref="D83:S83" si="32">IF($C82=0,0%,(D82/$C82*100))</f>
        <v>60</v>
      </c>
      <c r="E83" s="80">
        <f t="shared" si="32"/>
        <v>40</v>
      </c>
      <c r="F83" s="78">
        <f t="shared" si="32"/>
        <v>0</v>
      </c>
      <c r="G83" s="79">
        <f t="shared" si="32"/>
        <v>0</v>
      </c>
      <c r="H83" s="79">
        <f t="shared" si="32"/>
        <v>40</v>
      </c>
      <c r="I83" s="79">
        <f t="shared" si="32"/>
        <v>40</v>
      </c>
      <c r="J83" s="79">
        <f t="shared" si="32"/>
        <v>0</v>
      </c>
      <c r="K83" s="79">
        <f t="shared" si="32"/>
        <v>0</v>
      </c>
      <c r="L83" s="79">
        <f t="shared" si="32"/>
        <v>0</v>
      </c>
      <c r="M83" s="79">
        <f t="shared" si="32"/>
        <v>0</v>
      </c>
      <c r="N83" s="79">
        <f t="shared" si="32"/>
        <v>0</v>
      </c>
      <c r="O83" s="79">
        <f t="shared" si="32"/>
        <v>0</v>
      </c>
      <c r="P83" s="79">
        <f t="shared" si="32"/>
        <v>0</v>
      </c>
      <c r="Q83" s="79">
        <f t="shared" si="32"/>
        <v>0</v>
      </c>
      <c r="R83" s="79">
        <f t="shared" si="32"/>
        <v>20</v>
      </c>
      <c r="S83" s="80">
        <f t="shared" si="32"/>
        <v>0</v>
      </c>
    </row>
    <row r="84" spans="1:19" s="10" customFormat="1" ht="18" customHeight="1" x14ac:dyDescent="0.2">
      <c r="A84" s="352" t="s">
        <v>231</v>
      </c>
      <c r="B84" s="151" t="s">
        <v>29</v>
      </c>
      <c r="C84" s="104">
        <v>5</v>
      </c>
      <c r="D84" s="99">
        <v>5</v>
      </c>
      <c r="E84" s="100"/>
      <c r="F84" s="101">
        <v>1</v>
      </c>
      <c r="G84" s="102"/>
      <c r="H84" s="102">
        <v>2</v>
      </c>
      <c r="I84" s="102"/>
      <c r="J84" s="102"/>
      <c r="K84" s="102"/>
      <c r="L84" s="102"/>
      <c r="M84" s="102"/>
      <c r="N84" s="102"/>
      <c r="O84" s="102"/>
      <c r="P84" s="102">
        <v>2</v>
      </c>
      <c r="Q84" s="102"/>
      <c r="R84" s="102"/>
      <c r="S84" s="103"/>
    </row>
    <row r="85" spans="1:19" s="10" customFormat="1" ht="18" customHeight="1" thickBot="1" x14ac:dyDescent="0.25">
      <c r="A85" s="353"/>
      <c r="B85" s="152" t="s">
        <v>17</v>
      </c>
      <c r="C85" s="78">
        <v>100</v>
      </c>
      <c r="D85" s="79">
        <f t="shared" ref="D85:S85" si="33">IF($C84=0,0%,(D84/$C84*100))</f>
        <v>100</v>
      </c>
      <c r="E85" s="80">
        <f t="shared" si="33"/>
        <v>0</v>
      </c>
      <c r="F85" s="78">
        <f t="shared" si="33"/>
        <v>20</v>
      </c>
      <c r="G85" s="79">
        <f t="shared" si="33"/>
        <v>0</v>
      </c>
      <c r="H85" s="79">
        <f t="shared" si="33"/>
        <v>40</v>
      </c>
      <c r="I85" s="79">
        <f t="shared" si="33"/>
        <v>0</v>
      </c>
      <c r="J85" s="79">
        <f t="shared" si="33"/>
        <v>0</v>
      </c>
      <c r="K85" s="79">
        <f t="shared" si="33"/>
        <v>0</v>
      </c>
      <c r="L85" s="79">
        <f t="shared" si="33"/>
        <v>0</v>
      </c>
      <c r="M85" s="79">
        <f t="shared" si="33"/>
        <v>0</v>
      </c>
      <c r="N85" s="79">
        <f t="shared" si="33"/>
        <v>0</v>
      </c>
      <c r="O85" s="79">
        <f t="shared" si="33"/>
        <v>0</v>
      </c>
      <c r="P85" s="79">
        <f t="shared" si="33"/>
        <v>40</v>
      </c>
      <c r="Q85" s="79">
        <f t="shared" si="33"/>
        <v>0</v>
      </c>
      <c r="R85" s="79">
        <f t="shared" si="33"/>
        <v>0</v>
      </c>
      <c r="S85" s="80">
        <f t="shared" si="33"/>
        <v>0</v>
      </c>
    </row>
    <row r="86" spans="1:19" s="10" customFormat="1" ht="27" customHeight="1" thickBot="1" x14ac:dyDescent="0.25">
      <c r="A86" s="405" t="s">
        <v>159</v>
      </c>
      <c r="B86" s="422"/>
      <c r="C86" s="422"/>
      <c r="D86" s="422"/>
      <c r="E86" s="422"/>
      <c r="F86" s="422"/>
      <c r="G86" s="422"/>
      <c r="H86" s="422"/>
      <c r="I86" s="422"/>
      <c r="J86" s="422"/>
      <c r="K86" s="422"/>
      <c r="L86" s="422"/>
      <c r="M86" s="422"/>
      <c r="N86" s="422"/>
      <c r="O86" s="422"/>
      <c r="P86" s="422"/>
      <c r="Q86" s="422"/>
      <c r="R86" s="422"/>
      <c r="S86" s="423"/>
    </row>
    <row r="87" spans="1:19" s="10" customFormat="1" ht="18" customHeight="1" thickBot="1" x14ac:dyDescent="0.25">
      <c r="A87" s="267" t="s">
        <v>28</v>
      </c>
      <c r="B87" s="153" t="s">
        <v>29</v>
      </c>
      <c r="C87" s="39">
        <v>52</v>
      </c>
      <c r="D87" s="19"/>
      <c r="E87" s="46"/>
      <c r="F87" s="19"/>
      <c r="G87" s="20"/>
      <c r="H87" s="285"/>
      <c r="I87" s="285"/>
      <c r="J87" s="285"/>
      <c r="K87" s="285"/>
      <c r="L87" s="285"/>
      <c r="M87" s="285"/>
      <c r="N87" s="285"/>
      <c r="O87" s="285"/>
      <c r="P87" s="285"/>
      <c r="Q87" s="285"/>
      <c r="R87" s="285"/>
      <c r="S87" s="286"/>
    </row>
    <row r="88" spans="1:19" s="10" customFormat="1" ht="18" customHeight="1" x14ac:dyDescent="0.2">
      <c r="A88" s="328" t="s">
        <v>41</v>
      </c>
      <c r="B88" s="149" t="s">
        <v>29</v>
      </c>
      <c r="C88" s="104">
        <v>741</v>
      </c>
      <c r="D88" s="99">
        <v>448</v>
      </c>
      <c r="E88" s="100">
        <v>293</v>
      </c>
      <c r="F88" s="101">
        <v>58</v>
      </c>
      <c r="G88" s="102">
        <v>28</v>
      </c>
      <c r="H88" s="102">
        <v>320</v>
      </c>
      <c r="I88" s="102">
        <v>195</v>
      </c>
      <c r="J88" s="102">
        <v>30</v>
      </c>
      <c r="K88" s="102">
        <v>45</v>
      </c>
      <c r="L88" s="102">
        <v>12</v>
      </c>
      <c r="M88" s="102">
        <v>10</v>
      </c>
      <c r="N88" s="102">
        <v>1</v>
      </c>
      <c r="O88" s="102">
        <v>2</v>
      </c>
      <c r="P88" s="102">
        <v>9</v>
      </c>
      <c r="Q88" s="102">
        <v>4</v>
      </c>
      <c r="R88" s="102">
        <v>18</v>
      </c>
      <c r="S88" s="103">
        <v>9</v>
      </c>
    </row>
    <row r="89" spans="1:19" s="10" customFormat="1" ht="18" customHeight="1" thickBot="1" x14ac:dyDescent="0.25">
      <c r="A89" s="383"/>
      <c r="B89" s="152" t="s">
        <v>17</v>
      </c>
      <c r="C89" s="78">
        <v>100</v>
      </c>
      <c r="D89" s="79">
        <f t="shared" ref="D89:S89" si="34">IF($C88=0,0%,(D88/$C88*100))</f>
        <v>60.458839406207829</v>
      </c>
      <c r="E89" s="80">
        <f t="shared" si="34"/>
        <v>39.541160593792171</v>
      </c>
      <c r="F89" s="78">
        <f t="shared" si="34"/>
        <v>7.8272604588394064</v>
      </c>
      <c r="G89" s="79">
        <f t="shared" si="34"/>
        <v>3.7786774628879893</v>
      </c>
      <c r="H89" s="79">
        <f t="shared" si="34"/>
        <v>43.184885290148451</v>
      </c>
      <c r="I89" s="79">
        <f t="shared" si="34"/>
        <v>26.315789473684209</v>
      </c>
      <c r="J89" s="79">
        <f t="shared" si="34"/>
        <v>4.048582995951417</v>
      </c>
      <c r="K89" s="79">
        <f t="shared" si="34"/>
        <v>6.0728744939271255</v>
      </c>
      <c r="L89" s="79">
        <f t="shared" si="34"/>
        <v>1.6194331983805668</v>
      </c>
      <c r="M89" s="79">
        <f t="shared" si="34"/>
        <v>1.3495276653171391</v>
      </c>
      <c r="N89" s="79">
        <f t="shared" si="34"/>
        <v>0.1349527665317139</v>
      </c>
      <c r="O89" s="79">
        <f t="shared" si="34"/>
        <v>0.26990553306342779</v>
      </c>
      <c r="P89" s="79">
        <f t="shared" si="34"/>
        <v>1.214574898785425</v>
      </c>
      <c r="Q89" s="79">
        <f t="shared" si="34"/>
        <v>0.53981106612685559</v>
      </c>
      <c r="R89" s="79">
        <f t="shared" si="34"/>
        <v>2.42914979757085</v>
      </c>
      <c r="S89" s="80">
        <f t="shared" si="34"/>
        <v>1.214574898785425</v>
      </c>
    </row>
    <row r="90" spans="1:19" s="10" customFormat="1" ht="18" customHeight="1" x14ac:dyDescent="0.2">
      <c r="A90" s="328" t="s">
        <v>156</v>
      </c>
      <c r="B90" s="149" t="s">
        <v>29</v>
      </c>
      <c r="C90" s="104">
        <v>276</v>
      </c>
      <c r="D90" s="99">
        <v>159</v>
      </c>
      <c r="E90" s="100">
        <v>117</v>
      </c>
      <c r="F90" s="101">
        <v>21</v>
      </c>
      <c r="G90" s="102">
        <v>6</v>
      </c>
      <c r="H90" s="102">
        <v>115</v>
      </c>
      <c r="I90" s="102">
        <v>83</v>
      </c>
      <c r="J90" s="102">
        <v>10</v>
      </c>
      <c r="K90" s="102">
        <v>20</v>
      </c>
      <c r="L90" s="102">
        <v>2</v>
      </c>
      <c r="M90" s="102">
        <v>3</v>
      </c>
      <c r="N90" s="102"/>
      <c r="O90" s="102">
        <v>1</v>
      </c>
      <c r="P90" s="102">
        <v>3</v>
      </c>
      <c r="Q90" s="102">
        <v>2</v>
      </c>
      <c r="R90" s="102">
        <v>8</v>
      </c>
      <c r="S90" s="103">
        <v>2</v>
      </c>
    </row>
    <row r="91" spans="1:19" s="10" customFormat="1" ht="18" customHeight="1" thickBot="1" x14ac:dyDescent="0.25">
      <c r="A91" s="383"/>
      <c r="B91" s="150" t="s">
        <v>17</v>
      </c>
      <c r="C91" s="78">
        <v>100</v>
      </c>
      <c r="D91" s="79">
        <f t="shared" ref="D91:S91" si="35">IF($C90=0,0%,(D90/$C90*100))</f>
        <v>57.608695652173914</v>
      </c>
      <c r="E91" s="80">
        <f t="shared" si="35"/>
        <v>42.391304347826086</v>
      </c>
      <c r="F91" s="78">
        <f t="shared" si="35"/>
        <v>7.608695652173914</v>
      </c>
      <c r="G91" s="79">
        <f t="shared" si="35"/>
        <v>2.1739130434782608</v>
      </c>
      <c r="H91" s="79">
        <f t="shared" si="35"/>
        <v>41.666666666666671</v>
      </c>
      <c r="I91" s="79">
        <f t="shared" si="35"/>
        <v>30.072463768115941</v>
      </c>
      <c r="J91" s="79">
        <f t="shared" si="35"/>
        <v>3.6231884057971016</v>
      </c>
      <c r="K91" s="79">
        <f t="shared" si="35"/>
        <v>7.2463768115942031</v>
      </c>
      <c r="L91" s="79">
        <f t="shared" si="35"/>
        <v>0.72463768115942029</v>
      </c>
      <c r="M91" s="79">
        <f t="shared" si="35"/>
        <v>1.0869565217391304</v>
      </c>
      <c r="N91" s="79">
        <f t="shared" si="35"/>
        <v>0</v>
      </c>
      <c r="O91" s="79">
        <f t="shared" si="35"/>
        <v>0.36231884057971014</v>
      </c>
      <c r="P91" s="79">
        <f t="shared" si="35"/>
        <v>1.0869565217391304</v>
      </c>
      <c r="Q91" s="79">
        <f t="shared" si="35"/>
        <v>0.72463768115942029</v>
      </c>
      <c r="R91" s="79">
        <f t="shared" si="35"/>
        <v>2.8985507246376812</v>
      </c>
      <c r="S91" s="80">
        <f t="shared" si="35"/>
        <v>0.72463768115942029</v>
      </c>
    </row>
    <row r="92" spans="1:19" s="3" customFormat="1" ht="18" customHeight="1" x14ac:dyDescent="0.2">
      <c r="A92" s="384" t="s">
        <v>30</v>
      </c>
      <c r="B92" s="140" t="s">
        <v>29</v>
      </c>
      <c r="C92" s="104">
        <v>264</v>
      </c>
      <c r="D92" s="99">
        <v>153</v>
      </c>
      <c r="E92" s="100">
        <v>111</v>
      </c>
      <c r="F92" s="101">
        <v>20</v>
      </c>
      <c r="G92" s="102">
        <v>6</v>
      </c>
      <c r="H92" s="102">
        <v>110</v>
      </c>
      <c r="I92" s="102">
        <v>79</v>
      </c>
      <c r="J92" s="102">
        <v>10</v>
      </c>
      <c r="K92" s="102">
        <v>18</v>
      </c>
      <c r="L92" s="102">
        <v>2</v>
      </c>
      <c r="M92" s="102">
        <v>3</v>
      </c>
      <c r="N92" s="102"/>
      <c r="O92" s="102">
        <v>1</v>
      </c>
      <c r="P92" s="102">
        <v>3</v>
      </c>
      <c r="Q92" s="102">
        <v>2</v>
      </c>
      <c r="R92" s="102">
        <v>8</v>
      </c>
      <c r="S92" s="103">
        <v>2</v>
      </c>
    </row>
    <row r="93" spans="1:19" s="3" customFormat="1" ht="18" customHeight="1" thickBot="1" x14ac:dyDescent="0.25">
      <c r="A93" s="385"/>
      <c r="B93" s="154" t="s">
        <v>17</v>
      </c>
      <c r="C93" s="78">
        <v>100</v>
      </c>
      <c r="D93" s="79">
        <f t="shared" ref="D93:S93" si="36">IF($C92=0,0%,(D92/$C92*100))</f>
        <v>57.95454545454546</v>
      </c>
      <c r="E93" s="80">
        <f t="shared" si="36"/>
        <v>42.045454545454547</v>
      </c>
      <c r="F93" s="78">
        <f t="shared" si="36"/>
        <v>7.5757575757575761</v>
      </c>
      <c r="G93" s="79">
        <f t="shared" si="36"/>
        <v>2.2727272727272729</v>
      </c>
      <c r="H93" s="79">
        <f t="shared" si="36"/>
        <v>41.666666666666671</v>
      </c>
      <c r="I93" s="79">
        <f t="shared" si="36"/>
        <v>29.924242424242426</v>
      </c>
      <c r="J93" s="79">
        <f t="shared" si="36"/>
        <v>3.7878787878787881</v>
      </c>
      <c r="K93" s="79">
        <f t="shared" si="36"/>
        <v>6.8181818181818175</v>
      </c>
      <c r="L93" s="79">
        <f t="shared" si="36"/>
        <v>0.75757575757575757</v>
      </c>
      <c r="M93" s="79">
        <f t="shared" si="36"/>
        <v>1.1363636363636365</v>
      </c>
      <c r="N93" s="79">
        <f t="shared" si="36"/>
        <v>0</v>
      </c>
      <c r="O93" s="79">
        <f t="shared" si="36"/>
        <v>0.37878787878787878</v>
      </c>
      <c r="P93" s="79">
        <f t="shared" si="36"/>
        <v>1.1363636363636365</v>
      </c>
      <c r="Q93" s="79">
        <f t="shared" si="36"/>
        <v>0.75757575757575757</v>
      </c>
      <c r="R93" s="79">
        <f t="shared" si="36"/>
        <v>3.0303030303030303</v>
      </c>
      <c r="S93" s="80">
        <f t="shared" si="36"/>
        <v>0.75757575757575757</v>
      </c>
    </row>
    <row r="94" spans="1:19" s="10" customFormat="1" ht="18" customHeight="1" x14ac:dyDescent="0.2">
      <c r="A94" s="386" t="s">
        <v>158</v>
      </c>
      <c r="B94" s="151" t="s">
        <v>29</v>
      </c>
      <c r="C94" s="104">
        <v>31</v>
      </c>
      <c r="D94" s="99">
        <v>18</v>
      </c>
      <c r="E94" s="100">
        <v>13</v>
      </c>
      <c r="F94" s="101">
        <v>2</v>
      </c>
      <c r="G94" s="102"/>
      <c r="H94" s="102">
        <v>15</v>
      </c>
      <c r="I94" s="102">
        <v>12</v>
      </c>
      <c r="J94" s="102"/>
      <c r="K94" s="102"/>
      <c r="L94" s="102">
        <v>1</v>
      </c>
      <c r="M94" s="102">
        <v>1</v>
      </c>
      <c r="N94" s="102"/>
      <c r="O94" s="102"/>
      <c r="P94" s="102"/>
      <c r="Q94" s="102"/>
      <c r="R94" s="102"/>
      <c r="S94" s="103"/>
    </row>
    <row r="95" spans="1:19" s="10" customFormat="1" ht="18" customHeight="1" thickBot="1" x14ac:dyDescent="0.25">
      <c r="A95" s="387"/>
      <c r="B95" s="152" t="s">
        <v>17</v>
      </c>
      <c r="C95" s="78">
        <v>100</v>
      </c>
      <c r="D95" s="79">
        <f t="shared" ref="D95:S95" si="37">IF($C94=0,0%,(D94/$C94*100))</f>
        <v>58.064516129032263</v>
      </c>
      <c r="E95" s="80">
        <f t="shared" si="37"/>
        <v>41.935483870967744</v>
      </c>
      <c r="F95" s="78">
        <f t="shared" si="37"/>
        <v>6.4516129032258061</v>
      </c>
      <c r="G95" s="79">
        <f t="shared" si="37"/>
        <v>0</v>
      </c>
      <c r="H95" s="79">
        <f t="shared" si="37"/>
        <v>48.387096774193552</v>
      </c>
      <c r="I95" s="79">
        <f t="shared" si="37"/>
        <v>38.70967741935484</v>
      </c>
      <c r="J95" s="79">
        <f t="shared" si="37"/>
        <v>0</v>
      </c>
      <c r="K95" s="79">
        <f t="shared" si="37"/>
        <v>0</v>
      </c>
      <c r="L95" s="79">
        <f t="shared" si="37"/>
        <v>3.225806451612903</v>
      </c>
      <c r="M95" s="79">
        <f t="shared" si="37"/>
        <v>3.225806451612903</v>
      </c>
      <c r="N95" s="79">
        <f t="shared" si="37"/>
        <v>0</v>
      </c>
      <c r="O95" s="79">
        <f t="shared" si="37"/>
        <v>0</v>
      </c>
      <c r="P95" s="79">
        <f t="shared" si="37"/>
        <v>0</v>
      </c>
      <c r="Q95" s="79">
        <f t="shared" si="37"/>
        <v>0</v>
      </c>
      <c r="R95" s="79">
        <f t="shared" si="37"/>
        <v>0</v>
      </c>
      <c r="S95" s="80">
        <f t="shared" si="37"/>
        <v>0</v>
      </c>
    </row>
    <row r="96" spans="1:19" s="10" customFormat="1" ht="27" customHeight="1" thickBot="1" x14ac:dyDescent="0.25">
      <c r="A96" s="405" t="s">
        <v>157</v>
      </c>
      <c r="B96" s="422"/>
      <c r="C96" s="422"/>
      <c r="D96" s="422"/>
      <c r="E96" s="422"/>
      <c r="F96" s="422"/>
      <c r="G96" s="422"/>
      <c r="H96" s="422"/>
      <c r="I96" s="422"/>
      <c r="J96" s="422"/>
      <c r="K96" s="422"/>
      <c r="L96" s="422"/>
      <c r="M96" s="422"/>
      <c r="N96" s="422"/>
      <c r="O96" s="422"/>
      <c r="P96" s="422"/>
      <c r="Q96" s="422"/>
      <c r="R96" s="422"/>
      <c r="S96" s="423"/>
    </row>
    <row r="97" spans="1:19" s="10" customFormat="1" ht="18" customHeight="1" thickBot="1" x14ac:dyDescent="0.25">
      <c r="A97" s="262" t="s">
        <v>28</v>
      </c>
      <c r="B97" s="129" t="s">
        <v>29</v>
      </c>
      <c r="C97" s="39">
        <v>56</v>
      </c>
      <c r="D97" s="19"/>
      <c r="E97" s="46"/>
      <c r="F97" s="19"/>
      <c r="G97" s="20"/>
      <c r="H97" s="285"/>
      <c r="I97" s="285"/>
      <c r="J97" s="285"/>
      <c r="K97" s="285"/>
      <c r="L97" s="285"/>
      <c r="M97" s="285"/>
      <c r="N97" s="285"/>
      <c r="O97" s="285"/>
      <c r="P97" s="285"/>
      <c r="Q97" s="285"/>
      <c r="R97" s="285"/>
      <c r="S97" s="286"/>
    </row>
    <row r="98" spans="1:19" s="10" customFormat="1" ht="18" customHeight="1" x14ac:dyDescent="0.2">
      <c r="A98" s="328" t="s">
        <v>41</v>
      </c>
      <c r="B98" s="155" t="s">
        <v>21</v>
      </c>
      <c r="C98" s="104">
        <v>1245</v>
      </c>
      <c r="D98" s="99">
        <v>740</v>
      </c>
      <c r="E98" s="100">
        <v>505</v>
      </c>
      <c r="F98" s="101">
        <v>104</v>
      </c>
      <c r="G98" s="102">
        <v>52</v>
      </c>
      <c r="H98" s="102">
        <v>538</v>
      </c>
      <c r="I98" s="102">
        <v>379</v>
      </c>
      <c r="J98" s="102">
        <v>31</v>
      </c>
      <c r="K98" s="102">
        <v>29</v>
      </c>
      <c r="L98" s="102">
        <v>22</v>
      </c>
      <c r="M98" s="102">
        <v>14</v>
      </c>
      <c r="N98" s="102">
        <v>3</v>
      </c>
      <c r="O98" s="102">
        <v>2</v>
      </c>
      <c r="P98" s="102">
        <v>7</v>
      </c>
      <c r="Q98" s="102">
        <v>3</v>
      </c>
      <c r="R98" s="102">
        <v>35</v>
      </c>
      <c r="S98" s="103">
        <v>26</v>
      </c>
    </row>
    <row r="99" spans="1:19" s="10" customFormat="1" ht="18" customHeight="1" thickBot="1" x14ac:dyDescent="0.25">
      <c r="A99" s="383"/>
      <c r="B99" s="156" t="s">
        <v>17</v>
      </c>
      <c r="C99" s="78">
        <v>100</v>
      </c>
      <c r="D99" s="79">
        <f t="shared" ref="D99:S99" si="38">IF($C98=0,0%,(D98/$C98*100))</f>
        <v>59.437751004016057</v>
      </c>
      <c r="E99" s="80">
        <f t="shared" si="38"/>
        <v>40.562248995983936</v>
      </c>
      <c r="F99" s="78">
        <f t="shared" si="38"/>
        <v>8.3534136546184747</v>
      </c>
      <c r="G99" s="79">
        <f t="shared" si="38"/>
        <v>4.1767068273092374</v>
      </c>
      <c r="H99" s="79">
        <f t="shared" si="38"/>
        <v>43.212851405622487</v>
      </c>
      <c r="I99" s="79">
        <f t="shared" si="38"/>
        <v>30.441767068273091</v>
      </c>
      <c r="J99" s="79">
        <f t="shared" si="38"/>
        <v>2.4899598393574296</v>
      </c>
      <c r="K99" s="79">
        <f t="shared" si="38"/>
        <v>2.3293172690763053</v>
      </c>
      <c r="L99" s="79">
        <f t="shared" si="38"/>
        <v>1.7670682730923692</v>
      </c>
      <c r="M99" s="79">
        <f t="shared" si="38"/>
        <v>1.1244979919678715</v>
      </c>
      <c r="N99" s="79">
        <f t="shared" si="38"/>
        <v>0.24096385542168677</v>
      </c>
      <c r="O99" s="79">
        <f t="shared" si="38"/>
        <v>0.1606425702811245</v>
      </c>
      <c r="P99" s="79">
        <f t="shared" si="38"/>
        <v>0.56224899598393574</v>
      </c>
      <c r="Q99" s="79">
        <f t="shared" si="38"/>
        <v>0.24096385542168677</v>
      </c>
      <c r="R99" s="79">
        <f t="shared" si="38"/>
        <v>2.8112449799196786</v>
      </c>
      <c r="S99" s="80">
        <f t="shared" si="38"/>
        <v>2.0883534136546187</v>
      </c>
    </row>
    <row r="100" spans="1:19" s="10" customFormat="1" ht="18" customHeight="1" x14ac:dyDescent="0.2">
      <c r="A100" s="328" t="s">
        <v>156</v>
      </c>
      <c r="B100" s="132" t="s">
        <v>29</v>
      </c>
      <c r="C100" s="104">
        <v>636</v>
      </c>
      <c r="D100" s="99">
        <v>345</v>
      </c>
      <c r="E100" s="100">
        <v>291</v>
      </c>
      <c r="F100" s="101">
        <v>36</v>
      </c>
      <c r="G100" s="102">
        <v>29</v>
      </c>
      <c r="H100" s="102">
        <v>271</v>
      </c>
      <c r="I100" s="102">
        <v>227</v>
      </c>
      <c r="J100" s="102">
        <v>7</v>
      </c>
      <c r="K100" s="102">
        <v>13</v>
      </c>
      <c r="L100" s="102">
        <v>12</v>
      </c>
      <c r="M100" s="102">
        <v>7</v>
      </c>
      <c r="N100" s="102">
        <v>3</v>
      </c>
      <c r="O100" s="102"/>
      <c r="P100" s="102">
        <v>3</v>
      </c>
      <c r="Q100" s="102">
        <v>2</v>
      </c>
      <c r="R100" s="102">
        <v>13</v>
      </c>
      <c r="S100" s="103">
        <v>13</v>
      </c>
    </row>
    <row r="101" spans="1:19" s="10" customFormat="1" ht="18" customHeight="1" thickBot="1" x14ac:dyDescent="0.25">
      <c r="A101" s="383"/>
      <c r="B101" s="157" t="s">
        <v>17</v>
      </c>
      <c r="C101" s="78">
        <v>100</v>
      </c>
      <c r="D101" s="79">
        <f t="shared" ref="D101:S101" si="39">IF($C100=0,0%,(D100/$C100*100))</f>
        <v>54.24528301886793</v>
      </c>
      <c r="E101" s="80">
        <f t="shared" si="39"/>
        <v>45.754716981132077</v>
      </c>
      <c r="F101" s="78">
        <f t="shared" si="39"/>
        <v>5.6603773584905666</v>
      </c>
      <c r="G101" s="79">
        <f t="shared" si="39"/>
        <v>4.5597484276729556</v>
      </c>
      <c r="H101" s="79">
        <f t="shared" si="39"/>
        <v>42.610062893081761</v>
      </c>
      <c r="I101" s="79">
        <f t="shared" si="39"/>
        <v>35.691823899371066</v>
      </c>
      <c r="J101" s="79">
        <f t="shared" si="39"/>
        <v>1.10062893081761</v>
      </c>
      <c r="K101" s="79">
        <f t="shared" si="39"/>
        <v>2.0440251572327042</v>
      </c>
      <c r="L101" s="79">
        <f t="shared" si="39"/>
        <v>1.8867924528301887</v>
      </c>
      <c r="M101" s="79">
        <f t="shared" si="39"/>
        <v>1.10062893081761</v>
      </c>
      <c r="N101" s="79">
        <f t="shared" si="39"/>
        <v>0.47169811320754718</v>
      </c>
      <c r="O101" s="79">
        <f t="shared" si="39"/>
        <v>0</v>
      </c>
      <c r="P101" s="79">
        <f t="shared" si="39"/>
        <v>0.47169811320754718</v>
      </c>
      <c r="Q101" s="79">
        <f t="shared" si="39"/>
        <v>0.31446540880503149</v>
      </c>
      <c r="R101" s="79">
        <f t="shared" si="39"/>
        <v>2.0440251572327042</v>
      </c>
      <c r="S101" s="80">
        <f t="shared" si="39"/>
        <v>2.0440251572327042</v>
      </c>
    </row>
    <row r="102" spans="1:19" s="3" customFormat="1" ht="18" customHeight="1" x14ac:dyDescent="0.2">
      <c r="A102" s="384" t="s">
        <v>30</v>
      </c>
      <c r="B102" s="140" t="s">
        <v>29</v>
      </c>
      <c r="C102" s="104">
        <v>333</v>
      </c>
      <c r="D102" s="99">
        <v>205</v>
      </c>
      <c r="E102" s="100">
        <v>128</v>
      </c>
      <c r="F102" s="101">
        <v>20</v>
      </c>
      <c r="G102" s="102">
        <v>8</v>
      </c>
      <c r="H102" s="102">
        <v>168</v>
      </c>
      <c r="I102" s="102">
        <v>107</v>
      </c>
      <c r="J102" s="102">
        <v>1</v>
      </c>
      <c r="K102" s="102">
        <v>6</v>
      </c>
      <c r="L102" s="102">
        <v>4</v>
      </c>
      <c r="M102" s="102">
        <v>1</v>
      </c>
      <c r="N102" s="102">
        <v>1</v>
      </c>
      <c r="O102" s="102"/>
      <c r="P102" s="102">
        <v>2</v>
      </c>
      <c r="Q102" s="102">
        <v>1</v>
      </c>
      <c r="R102" s="102">
        <v>9</v>
      </c>
      <c r="S102" s="103">
        <v>5</v>
      </c>
    </row>
    <row r="103" spans="1:19" s="3" customFormat="1" ht="18" customHeight="1" thickBot="1" x14ac:dyDescent="0.25">
      <c r="A103" s="385"/>
      <c r="B103" s="154" t="s">
        <v>17</v>
      </c>
      <c r="C103" s="78">
        <v>100</v>
      </c>
      <c r="D103" s="79">
        <f t="shared" ref="D103:S103" si="40">IF($C102=0,0%,(D102/$C102*100))</f>
        <v>61.561561561561561</v>
      </c>
      <c r="E103" s="80">
        <f t="shared" si="40"/>
        <v>38.438438438438439</v>
      </c>
      <c r="F103" s="78">
        <f t="shared" si="40"/>
        <v>6.0060060060060056</v>
      </c>
      <c r="G103" s="79">
        <f t="shared" si="40"/>
        <v>2.4024024024024024</v>
      </c>
      <c r="H103" s="79">
        <f t="shared" si="40"/>
        <v>50.450450450450447</v>
      </c>
      <c r="I103" s="79">
        <f t="shared" si="40"/>
        <v>32.132132132132128</v>
      </c>
      <c r="J103" s="79">
        <f t="shared" si="40"/>
        <v>0.3003003003003003</v>
      </c>
      <c r="K103" s="79">
        <f t="shared" si="40"/>
        <v>1.8018018018018018</v>
      </c>
      <c r="L103" s="79">
        <f t="shared" si="40"/>
        <v>1.2012012012012012</v>
      </c>
      <c r="M103" s="79">
        <f t="shared" si="40"/>
        <v>0.3003003003003003</v>
      </c>
      <c r="N103" s="79">
        <f t="shared" si="40"/>
        <v>0.3003003003003003</v>
      </c>
      <c r="O103" s="79">
        <f t="shared" si="40"/>
        <v>0</v>
      </c>
      <c r="P103" s="79">
        <f t="shared" si="40"/>
        <v>0.60060060060060061</v>
      </c>
      <c r="Q103" s="79">
        <f t="shared" si="40"/>
        <v>0.3003003003003003</v>
      </c>
      <c r="R103" s="79">
        <f t="shared" si="40"/>
        <v>2.7027027027027026</v>
      </c>
      <c r="S103" s="80">
        <f t="shared" si="40"/>
        <v>1.5015015015015014</v>
      </c>
    </row>
    <row r="104" spans="1:19" s="10" customFormat="1" ht="18" customHeight="1" x14ac:dyDescent="0.2">
      <c r="A104" s="386" t="s">
        <v>158</v>
      </c>
      <c r="B104" s="140" t="s">
        <v>29</v>
      </c>
      <c r="C104" s="104">
        <v>34</v>
      </c>
      <c r="D104" s="99">
        <v>22</v>
      </c>
      <c r="E104" s="100">
        <v>12</v>
      </c>
      <c r="F104" s="101">
        <v>5</v>
      </c>
      <c r="G104" s="102"/>
      <c r="H104" s="102">
        <v>16</v>
      </c>
      <c r="I104" s="102">
        <v>11</v>
      </c>
      <c r="J104" s="102"/>
      <c r="K104" s="102"/>
      <c r="L104" s="102">
        <v>1</v>
      </c>
      <c r="M104" s="102">
        <v>1</v>
      </c>
      <c r="N104" s="102"/>
      <c r="O104" s="102"/>
      <c r="P104" s="102"/>
      <c r="Q104" s="102"/>
      <c r="R104" s="102"/>
      <c r="S104" s="103"/>
    </row>
    <row r="105" spans="1:19" s="10" customFormat="1" ht="18" customHeight="1" thickBot="1" x14ac:dyDescent="0.25">
      <c r="A105" s="387"/>
      <c r="B105" s="158" t="s">
        <v>17</v>
      </c>
      <c r="C105" s="78">
        <v>100</v>
      </c>
      <c r="D105" s="79">
        <f t="shared" ref="D105:S105" si="41">IF($C104=0,0%,(D104/$C104*100))</f>
        <v>64.705882352941174</v>
      </c>
      <c r="E105" s="80">
        <f t="shared" si="41"/>
        <v>35.294117647058826</v>
      </c>
      <c r="F105" s="78">
        <f t="shared" si="41"/>
        <v>14.705882352941178</v>
      </c>
      <c r="G105" s="79">
        <f t="shared" si="41"/>
        <v>0</v>
      </c>
      <c r="H105" s="79">
        <f t="shared" si="41"/>
        <v>47.058823529411761</v>
      </c>
      <c r="I105" s="79">
        <f t="shared" si="41"/>
        <v>32.352941176470587</v>
      </c>
      <c r="J105" s="79">
        <f t="shared" si="41"/>
        <v>0</v>
      </c>
      <c r="K105" s="79">
        <f t="shared" si="41"/>
        <v>0</v>
      </c>
      <c r="L105" s="79">
        <f t="shared" si="41"/>
        <v>2.9411764705882351</v>
      </c>
      <c r="M105" s="79">
        <f t="shared" si="41"/>
        <v>2.9411764705882351</v>
      </c>
      <c r="N105" s="79">
        <f t="shared" si="41"/>
        <v>0</v>
      </c>
      <c r="O105" s="79">
        <f t="shared" si="41"/>
        <v>0</v>
      </c>
      <c r="P105" s="79">
        <f t="shared" si="41"/>
        <v>0</v>
      </c>
      <c r="Q105" s="79">
        <f t="shared" si="41"/>
        <v>0</v>
      </c>
      <c r="R105" s="79">
        <f t="shared" si="41"/>
        <v>0</v>
      </c>
      <c r="S105" s="80">
        <f t="shared" si="41"/>
        <v>0</v>
      </c>
    </row>
    <row r="106" spans="1:19" s="10" customFormat="1" ht="27" customHeight="1" thickBot="1" x14ac:dyDescent="0.25">
      <c r="A106" s="405" t="s">
        <v>227</v>
      </c>
      <c r="B106" s="433"/>
      <c r="C106" s="433"/>
      <c r="D106" s="433"/>
      <c r="E106" s="433"/>
      <c r="F106" s="433"/>
      <c r="G106" s="433"/>
      <c r="H106" s="433"/>
      <c r="I106" s="433"/>
      <c r="J106" s="433"/>
      <c r="K106" s="433"/>
      <c r="L106" s="433"/>
      <c r="M106" s="433"/>
      <c r="N106" s="433"/>
      <c r="O106" s="433"/>
      <c r="P106" s="433"/>
      <c r="Q106" s="433"/>
      <c r="R106" s="433"/>
      <c r="S106" s="434"/>
    </row>
    <row r="107" spans="1:19" s="10" customFormat="1" ht="18" customHeight="1" thickBot="1" x14ac:dyDescent="0.25">
      <c r="A107" s="262" t="s">
        <v>67</v>
      </c>
      <c r="B107" s="129" t="s">
        <v>29</v>
      </c>
      <c r="C107" s="39">
        <v>48</v>
      </c>
      <c r="D107" s="19"/>
      <c r="E107" s="46"/>
      <c r="F107" s="19"/>
      <c r="G107" s="20"/>
      <c r="H107" s="285"/>
      <c r="I107" s="285"/>
      <c r="J107" s="285"/>
      <c r="K107" s="285"/>
      <c r="L107" s="285"/>
      <c r="M107" s="285"/>
      <c r="N107" s="285"/>
      <c r="O107" s="285"/>
      <c r="P107" s="285"/>
      <c r="Q107" s="285"/>
      <c r="R107" s="285"/>
      <c r="S107" s="286"/>
    </row>
    <row r="108" spans="1:19" s="10" customFormat="1" ht="18" customHeight="1" thickBot="1" x14ac:dyDescent="0.25">
      <c r="A108" s="346" t="s">
        <v>68</v>
      </c>
      <c r="B108" s="149" t="s">
        <v>29</v>
      </c>
      <c r="C108" s="104">
        <v>3287</v>
      </c>
      <c r="D108" s="99">
        <v>1947</v>
      </c>
      <c r="E108" s="100">
        <v>1340</v>
      </c>
      <c r="F108" s="101">
        <v>119</v>
      </c>
      <c r="G108" s="102">
        <v>84</v>
      </c>
      <c r="H108" s="102">
        <v>1607</v>
      </c>
      <c r="I108" s="102">
        <v>1056</v>
      </c>
      <c r="J108" s="102">
        <v>63</v>
      </c>
      <c r="K108" s="102">
        <v>81</v>
      </c>
      <c r="L108" s="102">
        <v>38</v>
      </c>
      <c r="M108" s="102">
        <v>40</v>
      </c>
      <c r="N108" s="102">
        <v>2</v>
      </c>
      <c r="O108" s="102">
        <v>7</v>
      </c>
      <c r="P108" s="102">
        <v>37</v>
      </c>
      <c r="Q108" s="102">
        <v>19</v>
      </c>
      <c r="R108" s="102">
        <v>81</v>
      </c>
      <c r="S108" s="103">
        <v>53</v>
      </c>
    </row>
    <row r="109" spans="1:19" s="10" customFormat="1" ht="18" customHeight="1" thickBot="1" x14ac:dyDescent="0.25">
      <c r="A109" s="346"/>
      <c r="B109" s="150" t="s">
        <v>17</v>
      </c>
      <c r="C109" s="78">
        <v>100</v>
      </c>
      <c r="D109" s="79">
        <f t="shared" ref="D109:S109" si="42">IF($C108=0,0%,(D108/$C108*100))</f>
        <v>59.233343474292667</v>
      </c>
      <c r="E109" s="80">
        <f t="shared" si="42"/>
        <v>40.766656525707333</v>
      </c>
      <c r="F109" s="78">
        <f t="shared" si="42"/>
        <v>3.620322482506845</v>
      </c>
      <c r="G109" s="79">
        <f t="shared" si="42"/>
        <v>2.5555217523577731</v>
      </c>
      <c r="H109" s="79">
        <f t="shared" si="42"/>
        <v>48.889564952844538</v>
      </c>
      <c r="I109" s="79">
        <f t="shared" si="42"/>
        <v>32.126559172497721</v>
      </c>
      <c r="J109" s="79">
        <f t="shared" si="42"/>
        <v>1.9166413142683298</v>
      </c>
      <c r="K109" s="79">
        <f t="shared" si="42"/>
        <v>2.4642531183449954</v>
      </c>
      <c r="L109" s="79">
        <f t="shared" si="42"/>
        <v>1.1560693641618496</v>
      </c>
      <c r="M109" s="79">
        <f t="shared" si="42"/>
        <v>1.2169151201703681</v>
      </c>
      <c r="N109" s="79">
        <f t="shared" si="42"/>
        <v>6.0845756008518402E-2</v>
      </c>
      <c r="O109" s="79">
        <f t="shared" si="42"/>
        <v>0.21296014602981442</v>
      </c>
      <c r="P109" s="79">
        <f t="shared" si="42"/>
        <v>1.1256464861575906</v>
      </c>
      <c r="Q109" s="79">
        <f t="shared" si="42"/>
        <v>0.57803468208092479</v>
      </c>
      <c r="R109" s="79">
        <f t="shared" si="42"/>
        <v>2.4642531183449954</v>
      </c>
      <c r="S109" s="80">
        <f t="shared" si="42"/>
        <v>1.6124125342257378</v>
      </c>
    </row>
    <row r="110" spans="1:19" s="10" customFormat="1" ht="18" customHeight="1" thickBot="1" x14ac:dyDescent="0.25">
      <c r="A110" s="346" t="s">
        <v>76</v>
      </c>
      <c r="B110" s="149" t="s">
        <v>29</v>
      </c>
      <c r="C110" s="104">
        <v>171</v>
      </c>
      <c r="D110" s="99">
        <v>79</v>
      </c>
      <c r="E110" s="100">
        <v>92</v>
      </c>
      <c r="F110" s="101">
        <v>5</v>
      </c>
      <c r="G110" s="102">
        <v>8</v>
      </c>
      <c r="H110" s="102">
        <v>64</v>
      </c>
      <c r="I110" s="102">
        <v>75</v>
      </c>
      <c r="J110" s="102">
        <v>6</v>
      </c>
      <c r="K110" s="102">
        <v>2</v>
      </c>
      <c r="L110" s="102">
        <v>2</v>
      </c>
      <c r="M110" s="102">
        <v>3</v>
      </c>
      <c r="N110" s="102"/>
      <c r="O110" s="102"/>
      <c r="P110" s="102"/>
      <c r="Q110" s="102"/>
      <c r="R110" s="102">
        <v>2</v>
      </c>
      <c r="S110" s="103">
        <v>4</v>
      </c>
    </row>
    <row r="111" spans="1:19" s="10" customFormat="1" ht="18" customHeight="1" thickBot="1" x14ac:dyDescent="0.25">
      <c r="A111" s="420"/>
      <c r="B111" s="150" t="s">
        <v>17</v>
      </c>
      <c r="C111" s="78">
        <v>100</v>
      </c>
      <c r="D111" s="79">
        <f t="shared" ref="D111:S111" si="43">IF($C110=0,0%,(D110/$C110*100))</f>
        <v>46.198830409356724</v>
      </c>
      <c r="E111" s="80">
        <f t="shared" si="43"/>
        <v>53.801169590643269</v>
      </c>
      <c r="F111" s="78">
        <f t="shared" si="43"/>
        <v>2.9239766081871341</v>
      </c>
      <c r="G111" s="79">
        <f t="shared" si="43"/>
        <v>4.6783625730994149</v>
      </c>
      <c r="H111" s="79">
        <f t="shared" si="43"/>
        <v>37.42690058479532</v>
      </c>
      <c r="I111" s="79">
        <f t="shared" si="43"/>
        <v>43.859649122807014</v>
      </c>
      <c r="J111" s="79">
        <f t="shared" si="43"/>
        <v>3.5087719298245612</v>
      </c>
      <c r="K111" s="79">
        <f t="shared" si="43"/>
        <v>1.1695906432748537</v>
      </c>
      <c r="L111" s="79">
        <f t="shared" si="43"/>
        <v>1.1695906432748537</v>
      </c>
      <c r="M111" s="79">
        <f t="shared" si="43"/>
        <v>1.7543859649122806</v>
      </c>
      <c r="N111" s="79">
        <f t="shared" si="43"/>
        <v>0</v>
      </c>
      <c r="O111" s="79">
        <f t="shared" si="43"/>
        <v>0</v>
      </c>
      <c r="P111" s="79">
        <f t="shared" si="43"/>
        <v>0</v>
      </c>
      <c r="Q111" s="79">
        <f t="shared" si="43"/>
        <v>0</v>
      </c>
      <c r="R111" s="79">
        <f t="shared" si="43"/>
        <v>1.1695906432748537</v>
      </c>
      <c r="S111" s="80">
        <f t="shared" si="43"/>
        <v>2.3391812865497075</v>
      </c>
    </row>
    <row r="112" spans="1:19" s="10" customFormat="1" ht="18" customHeight="1" thickBot="1" x14ac:dyDescent="0.25">
      <c r="A112" s="346" t="s">
        <v>70</v>
      </c>
      <c r="B112" s="151" t="s">
        <v>29</v>
      </c>
      <c r="C112" s="104">
        <v>48</v>
      </c>
      <c r="D112" s="99">
        <v>21</v>
      </c>
      <c r="E112" s="100">
        <v>27</v>
      </c>
      <c r="F112" s="101">
        <v>2</v>
      </c>
      <c r="G112" s="102">
        <v>4</v>
      </c>
      <c r="H112" s="102">
        <v>14</v>
      </c>
      <c r="I112" s="102">
        <v>21</v>
      </c>
      <c r="J112" s="102">
        <v>3</v>
      </c>
      <c r="K112" s="102"/>
      <c r="L112" s="102">
        <v>1</v>
      </c>
      <c r="M112" s="102">
        <v>1</v>
      </c>
      <c r="N112" s="102"/>
      <c r="O112" s="102"/>
      <c r="P112" s="102"/>
      <c r="Q112" s="102"/>
      <c r="R112" s="102">
        <v>1</v>
      </c>
      <c r="S112" s="103">
        <v>1</v>
      </c>
    </row>
    <row r="113" spans="1:19" s="10" customFormat="1" ht="18" customHeight="1" thickBot="1" x14ac:dyDescent="0.25">
      <c r="A113" s="421"/>
      <c r="B113" s="159" t="s">
        <v>17</v>
      </c>
      <c r="C113" s="60">
        <v>100</v>
      </c>
      <c r="D113" s="61">
        <f t="shared" ref="D113:S113" si="44">IF($C112=0,0%,(D112/$C112*100))</f>
        <v>43.75</v>
      </c>
      <c r="E113" s="62">
        <f t="shared" si="44"/>
        <v>56.25</v>
      </c>
      <c r="F113" s="60">
        <f t="shared" si="44"/>
        <v>4.1666666666666661</v>
      </c>
      <c r="G113" s="61">
        <f t="shared" si="44"/>
        <v>8.3333333333333321</v>
      </c>
      <c r="H113" s="61">
        <f t="shared" si="44"/>
        <v>29.166666666666668</v>
      </c>
      <c r="I113" s="61">
        <f t="shared" si="44"/>
        <v>43.75</v>
      </c>
      <c r="J113" s="61">
        <f t="shared" si="44"/>
        <v>6.25</v>
      </c>
      <c r="K113" s="61">
        <f t="shared" si="44"/>
        <v>0</v>
      </c>
      <c r="L113" s="61">
        <f t="shared" si="44"/>
        <v>2.083333333333333</v>
      </c>
      <c r="M113" s="61">
        <f t="shared" si="44"/>
        <v>2.083333333333333</v>
      </c>
      <c r="N113" s="61">
        <f t="shared" si="44"/>
        <v>0</v>
      </c>
      <c r="O113" s="61">
        <f t="shared" si="44"/>
        <v>0</v>
      </c>
      <c r="P113" s="61">
        <f t="shared" si="44"/>
        <v>0</v>
      </c>
      <c r="Q113" s="61">
        <f t="shared" si="44"/>
        <v>0</v>
      </c>
      <c r="R113" s="61">
        <f t="shared" si="44"/>
        <v>2.083333333333333</v>
      </c>
      <c r="S113" s="62">
        <f t="shared" si="44"/>
        <v>2.083333333333333</v>
      </c>
    </row>
    <row r="114" spans="1:19" ht="13.5" thickTop="1" x14ac:dyDescent="0.2"/>
  </sheetData>
  <mergeCells count="57">
    <mergeCell ref="A62:A63"/>
    <mergeCell ref="A50:A51"/>
    <mergeCell ref="A76:A77"/>
    <mergeCell ref="A54:A55"/>
    <mergeCell ref="A72:A73"/>
    <mergeCell ref="A68:A69"/>
    <mergeCell ref="A58:A59"/>
    <mergeCell ref="A60:A61"/>
    <mergeCell ref="A64:A65"/>
    <mergeCell ref="A70:A71"/>
    <mergeCell ref="A74:A75"/>
    <mergeCell ref="A66:S66"/>
    <mergeCell ref="A52:A53"/>
    <mergeCell ref="A56:S56"/>
    <mergeCell ref="A48:A49"/>
    <mergeCell ref="A12:S12"/>
    <mergeCell ref="A38:A39"/>
    <mergeCell ref="A20:A21"/>
    <mergeCell ref="A30:A31"/>
    <mergeCell ref="A22:S22"/>
    <mergeCell ref="A46:S46"/>
    <mergeCell ref="A42:A43"/>
    <mergeCell ref="A34:A35"/>
    <mergeCell ref="A28:A29"/>
    <mergeCell ref="A36:A37"/>
    <mergeCell ref="A44:A45"/>
    <mergeCell ref="A40:A41"/>
    <mergeCell ref="A32:S32"/>
    <mergeCell ref="A112:A113"/>
    <mergeCell ref="A110:A111"/>
    <mergeCell ref="A108:A109"/>
    <mergeCell ref="A100:A101"/>
    <mergeCell ref="A86:S86"/>
    <mergeCell ref="A96:S96"/>
    <mergeCell ref="A94:A95"/>
    <mergeCell ref="A92:A93"/>
    <mergeCell ref="A88:A89"/>
    <mergeCell ref="A90:A91"/>
    <mergeCell ref="A98:A99"/>
    <mergeCell ref="A84:A85"/>
    <mergeCell ref="A106:S106"/>
    <mergeCell ref="A102:A103"/>
    <mergeCell ref="A104:A105"/>
    <mergeCell ref="A78:A79"/>
    <mergeCell ref="A80:A81"/>
    <mergeCell ref="A82:A83"/>
    <mergeCell ref="A1:S2"/>
    <mergeCell ref="A26:A27"/>
    <mergeCell ref="A24:A25"/>
    <mergeCell ref="A3:B3"/>
    <mergeCell ref="A16:A17"/>
    <mergeCell ref="A10:A11"/>
    <mergeCell ref="A18:A19"/>
    <mergeCell ref="A4:A5"/>
    <mergeCell ref="A6:A7"/>
    <mergeCell ref="A8:A9"/>
    <mergeCell ref="A14:A15"/>
  </mergeCells>
  <phoneticPr fontId="17" type="noConversion"/>
  <pageMargins left="0.25" right="0.25" top="0.25" bottom="0.25" header="0.5" footer="0.5"/>
  <pageSetup scale="50" orientation="landscape" horizontalDpi="4294967292" verticalDpi="4294967292" r:id="rId1"/>
  <headerFooter alignWithMargins="0"/>
  <rowBreaks count="2" manualBreakCount="2">
    <brk id="39" max="18" man="1"/>
    <brk id="73" max="1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35"/>
  <sheetViews>
    <sheetView zoomScaleNormal="100" zoomScaleSheetLayoutView="100" workbookViewId="0">
      <selection activeCell="V8" sqref="V8"/>
    </sheetView>
  </sheetViews>
  <sheetFormatPr defaultColWidth="8.85546875" defaultRowHeight="12.75" x14ac:dyDescent="0.2"/>
  <cols>
    <col min="1" max="1" width="20.28515625" style="3" customWidth="1"/>
    <col min="2" max="2" width="4" style="11" customWidth="1"/>
    <col min="3" max="3" width="6.42578125" style="44" customWidth="1"/>
    <col min="4" max="4" width="7.140625" style="3" customWidth="1"/>
    <col min="5" max="6" width="7.28515625" style="3" customWidth="1"/>
    <col min="7" max="7" width="7.42578125" style="3" customWidth="1"/>
    <col min="8" max="8" width="7.7109375" style="3" customWidth="1"/>
    <col min="9" max="9" width="7.42578125" style="3" customWidth="1"/>
    <col min="10" max="10" width="8.140625" style="3" customWidth="1"/>
    <col min="11" max="11" width="8.42578125" style="3" customWidth="1"/>
    <col min="12" max="12" width="7" style="3" customWidth="1"/>
    <col min="13" max="13" width="7.42578125" style="3" customWidth="1"/>
    <col min="14" max="14" width="8.28515625" style="3" customWidth="1"/>
    <col min="15" max="16" width="8.140625" style="3" customWidth="1"/>
    <col min="17" max="17" width="8" style="3" customWidth="1"/>
    <col min="18" max="18" width="7.140625" style="3" customWidth="1"/>
    <col min="19" max="19" width="7.28515625" style="3" customWidth="1"/>
  </cols>
  <sheetData>
    <row r="1" spans="1:19" ht="13.5" thickTop="1" x14ac:dyDescent="0.2">
      <c r="A1" s="310" t="s">
        <v>172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2"/>
    </row>
    <row r="2" spans="1:19" ht="41.25" customHeight="1" thickBot="1" x14ac:dyDescent="0.25">
      <c r="A2" s="313"/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5"/>
    </row>
    <row r="3" spans="1:19" s="3" customFormat="1" ht="69" customHeight="1" thickTop="1" thickBot="1" x14ac:dyDescent="0.25">
      <c r="A3" s="316" t="s">
        <v>43</v>
      </c>
      <c r="B3" s="317"/>
      <c r="C3" s="38" t="s">
        <v>115</v>
      </c>
      <c r="D3" s="29" t="s">
        <v>1</v>
      </c>
      <c r="E3" s="45" t="s">
        <v>2</v>
      </c>
      <c r="F3" s="30" t="s">
        <v>3</v>
      </c>
      <c r="G3" s="30" t="s">
        <v>4</v>
      </c>
      <c r="H3" s="29" t="s">
        <v>5</v>
      </c>
      <c r="I3" s="30" t="s">
        <v>6</v>
      </c>
      <c r="J3" s="29" t="s">
        <v>7</v>
      </c>
      <c r="K3" s="30" t="s">
        <v>8</v>
      </c>
      <c r="L3" s="29" t="s">
        <v>9</v>
      </c>
      <c r="M3" s="30" t="s">
        <v>10</v>
      </c>
      <c r="N3" s="29" t="s">
        <v>11</v>
      </c>
      <c r="O3" s="29" t="s">
        <v>12</v>
      </c>
      <c r="P3" s="29" t="s">
        <v>13</v>
      </c>
      <c r="Q3" s="29" t="s">
        <v>14</v>
      </c>
      <c r="R3" s="29" t="s">
        <v>15</v>
      </c>
      <c r="S3" s="31" t="s">
        <v>16</v>
      </c>
    </row>
    <row r="4" spans="1:19" ht="18" customHeight="1" thickTop="1" x14ac:dyDescent="0.2">
      <c r="A4" s="334" t="s">
        <v>42</v>
      </c>
      <c r="B4" s="74" t="s">
        <v>29</v>
      </c>
      <c r="C4" s="179">
        <v>8080</v>
      </c>
      <c r="D4" s="180">
        <v>4620</v>
      </c>
      <c r="E4" s="181">
        <v>3460</v>
      </c>
      <c r="F4" s="182">
        <v>299</v>
      </c>
      <c r="G4" s="183">
        <v>257</v>
      </c>
      <c r="H4" s="183">
        <v>3763</v>
      </c>
      <c r="I4" s="183">
        <v>2653</v>
      </c>
      <c r="J4" s="183">
        <v>139</v>
      </c>
      <c r="K4" s="183">
        <v>198</v>
      </c>
      <c r="L4" s="183">
        <v>86</v>
      </c>
      <c r="M4" s="183">
        <v>107</v>
      </c>
      <c r="N4" s="183">
        <v>11</v>
      </c>
      <c r="O4" s="183">
        <v>20</v>
      </c>
      <c r="P4" s="183">
        <v>100</v>
      </c>
      <c r="Q4" s="183">
        <v>51</v>
      </c>
      <c r="R4" s="183">
        <v>222</v>
      </c>
      <c r="S4" s="184">
        <v>174</v>
      </c>
    </row>
    <row r="5" spans="1:19" ht="18" customHeight="1" thickBot="1" x14ac:dyDescent="0.25">
      <c r="A5" s="335"/>
      <c r="B5" s="118" t="s">
        <v>17</v>
      </c>
      <c r="C5" s="119">
        <v>100</v>
      </c>
      <c r="D5" s="120">
        <f t="shared" ref="D5:S7" si="0">IF($C4=0,0%,(D4/$C4*100))</f>
        <v>57.178217821782177</v>
      </c>
      <c r="E5" s="121">
        <f t="shared" si="0"/>
        <v>42.821782178217823</v>
      </c>
      <c r="F5" s="119">
        <f t="shared" si="0"/>
        <v>3.7004950495049505</v>
      </c>
      <c r="G5" s="120">
        <f t="shared" si="0"/>
        <v>3.1806930693069306</v>
      </c>
      <c r="H5" s="120">
        <f t="shared" si="0"/>
        <v>46.571782178217823</v>
      </c>
      <c r="I5" s="120">
        <f t="shared" si="0"/>
        <v>32.834158415841586</v>
      </c>
      <c r="J5" s="120">
        <f t="shared" si="0"/>
        <v>1.7202970297029705</v>
      </c>
      <c r="K5" s="120">
        <f t="shared" si="0"/>
        <v>2.4504950495049505</v>
      </c>
      <c r="L5" s="120">
        <f t="shared" si="0"/>
        <v>1.0643564356435644</v>
      </c>
      <c r="M5" s="120">
        <f t="shared" si="0"/>
        <v>1.3242574257425743</v>
      </c>
      <c r="N5" s="120">
        <f t="shared" si="0"/>
        <v>0.13613861386138612</v>
      </c>
      <c r="O5" s="120">
        <f t="shared" si="0"/>
        <v>0.24752475247524752</v>
      </c>
      <c r="P5" s="120">
        <f t="shared" si="0"/>
        <v>1.2376237623762376</v>
      </c>
      <c r="Q5" s="120">
        <f t="shared" si="0"/>
        <v>0.63118811881188119</v>
      </c>
      <c r="R5" s="120">
        <f t="shared" si="0"/>
        <v>2.7475247524752477</v>
      </c>
      <c r="S5" s="121">
        <f t="shared" si="0"/>
        <v>2.1534653465346532</v>
      </c>
    </row>
    <row r="6" spans="1:19" ht="18" customHeight="1" thickTop="1" x14ac:dyDescent="0.2">
      <c r="A6" s="332" t="s">
        <v>123</v>
      </c>
      <c r="B6" s="74" t="s">
        <v>29</v>
      </c>
      <c r="C6" s="179">
        <v>6581</v>
      </c>
      <c r="D6" s="180">
        <v>3625</v>
      </c>
      <c r="E6" s="181">
        <v>2956</v>
      </c>
      <c r="F6" s="182">
        <v>227</v>
      </c>
      <c r="G6" s="183">
        <v>203</v>
      </c>
      <c r="H6" s="183">
        <v>3000</v>
      </c>
      <c r="I6" s="183">
        <v>2322</v>
      </c>
      <c r="J6" s="183">
        <v>114</v>
      </c>
      <c r="K6" s="183">
        <v>154</v>
      </c>
      <c r="L6" s="183">
        <v>65</v>
      </c>
      <c r="M6" s="183">
        <v>94</v>
      </c>
      <c r="N6" s="183">
        <v>7</v>
      </c>
      <c r="O6" s="183">
        <v>17</v>
      </c>
      <c r="P6" s="183">
        <v>62</v>
      </c>
      <c r="Q6" s="183">
        <v>37</v>
      </c>
      <c r="R6" s="183">
        <v>150</v>
      </c>
      <c r="S6" s="184">
        <v>129</v>
      </c>
    </row>
    <row r="7" spans="1:19" ht="21.6" customHeight="1" thickBot="1" x14ac:dyDescent="0.25">
      <c r="A7" s="333"/>
      <c r="B7" s="118" t="s">
        <v>17</v>
      </c>
      <c r="C7" s="119">
        <v>100</v>
      </c>
      <c r="D7" s="120">
        <f t="shared" si="0"/>
        <v>55.08281416198146</v>
      </c>
      <c r="E7" s="121">
        <f t="shared" si="0"/>
        <v>44.91718583801854</v>
      </c>
      <c r="F7" s="119">
        <f t="shared" si="0"/>
        <v>3.4493238109709772</v>
      </c>
      <c r="G7" s="120">
        <f t="shared" si="0"/>
        <v>3.084637593070962</v>
      </c>
      <c r="H7" s="120">
        <f t="shared" si="0"/>
        <v>45.585777237501901</v>
      </c>
      <c r="I7" s="120">
        <f t="shared" si="0"/>
        <v>35.283391581826464</v>
      </c>
      <c r="J7" s="120">
        <f t="shared" si="0"/>
        <v>1.732259535025072</v>
      </c>
      <c r="K7" s="120">
        <f t="shared" si="0"/>
        <v>2.3400698981917643</v>
      </c>
      <c r="L7" s="120">
        <f t="shared" si="0"/>
        <v>0.98769184014587452</v>
      </c>
      <c r="M7" s="120">
        <f t="shared" si="0"/>
        <v>1.4283543534417262</v>
      </c>
      <c r="N7" s="120">
        <f t="shared" si="0"/>
        <v>0.10636681355417109</v>
      </c>
      <c r="O7" s="120">
        <f t="shared" si="0"/>
        <v>0.25831940434584411</v>
      </c>
      <c r="P7" s="120">
        <f t="shared" si="0"/>
        <v>0.94210606290837262</v>
      </c>
      <c r="Q7" s="120">
        <f t="shared" si="0"/>
        <v>0.56222458592919011</v>
      </c>
      <c r="R7" s="120">
        <f t="shared" si="0"/>
        <v>2.2792888618750951</v>
      </c>
      <c r="S7" s="121">
        <f t="shared" si="0"/>
        <v>1.9601884212125817</v>
      </c>
    </row>
    <row r="8" spans="1:19" ht="28.9" customHeight="1" thickTop="1" thickBot="1" x14ac:dyDescent="0.25">
      <c r="A8" s="81" t="s">
        <v>44</v>
      </c>
      <c r="B8" s="41"/>
      <c r="C8" s="16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5"/>
    </row>
    <row r="9" spans="1:19" ht="18" customHeight="1" thickBot="1" x14ac:dyDescent="0.25">
      <c r="A9" s="336" t="s">
        <v>110</v>
      </c>
      <c r="B9" s="42" t="s">
        <v>21</v>
      </c>
      <c r="C9" s="104">
        <v>150</v>
      </c>
      <c r="D9" s="99">
        <v>90</v>
      </c>
      <c r="E9" s="100">
        <v>60</v>
      </c>
      <c r="F9" s="101">
        <v>6</v>
      </c>
      <c r="G9" s="102">
        <v>5</v>
      </c>
      <c r="H9" s="102">
        <v>78</v>
      </c>
      <c r="I9" s="102">
        <v>47</v>
      </c>
      <c r="J9" s="102">
        <v>2</v>
      </c>
      <c r="K9" s="102">
        <v>5</v>
      </c>
      <c r="L9" s="102">
        <v>1</v>
      </c>
      <c r="M9" s="102">
        <v>1</v>
      </c>
      <c r="N9" s="102">
        <v>1</v>
      </c>
      <c r="O9" s="102"/>
      <c r="P9" s="102">
        <v>2</v>
      </c>
      <c r="Q9" s="102">
        <v>1</v>
      </c>
      <c r="R9" s="102"/>
      <c r="S9" s="103">
        <v>1</v>
      </c>
    </row>
    <row r="10" spans="1:19" ht="18" customHeight="1" thickBot="1" x14ac:dyDescent="0.25">
      <c r="A10" s="336"/>
      <c r="B10" s="82" t="s">
        <v>17</v>
      </c>
      <c r="C10" s="52">
        <v>100</v>
      </c>
      <c r="D10" s="53">
        <f t="shared" ref="D10:S10" si="1">IF($C9=0,0%,(D9/$C9*100))</f>
        <v>60</v>
      </c>
      <c r="E10" s="54">
        <f t="shared" si="1"/>
        <v>40</v>
      </c>
      <c r="F10" s="52">
        <f t="shared" si="1"/>
        <v>4</v>
      </c>
      <c r="G10" s="53">
        <f t="shared" si="1"/>
        <v>3.3333333333333335</v>
      </c>
      <c r="H10" s="53">
        <f t="shared" si="1"/>
        <v>52</v>
      </c>
      <c r="I10" s="53">
        <f t="shared" si="1"/>
        <v>31.333333333333336</v>
      </c>
      <c r="J10" s="53">
        <f t="shared" si="1"/>
        <v>1.3333333333333335</v>
      </c>
      <c r="K10" s="53">
        <f t="shared" si="1"/>
        <v>3.3333333333333335</v>
      </c>
      <c r="L10" s="53">
        <f t="shared" si="1"/>
        <v>0.66666666666666674</v>
      </c>
      <c r="M10" s="53">
        <f t="shared" si="1"/>
        <v>0.66666666666666674</v>
      </c>
      <c r="N10" s="53">
        <f t="shared" si="1"/>
        <v>0.66666666666666674</v>
      </c>
      <c r="O10" s="53">
        <f t="shared" si="1"/>
        <v>0</v>
      </c>
      <c r="P10" s="53">
        <f t="shared" si="1"/>
        <v>1.3333333333333335</v>
      </c>
      <c r="Q10" s="53">
        <f t="shared" si="1"/>
        <v>0.66666666666666674</v>
      </c>
      <c r="R10" s="53">
        <f t="shared" si="1"/>
        <v>0</v>
      </c>
      <c r="S10" s="54">
        <f t="shared" si="1"/>
        <v>0.66666666666666674</v>
      </c>
    </row>
    <row r="11" spans="1:19" ht="18" customHeight="1" thickBot="1" x14ac:dyDescent="0.25">
      <c r="A11" s="336" t="s">
        <v>112</v>
      </c>
      <c r="B11" s="12" t="s">
        <v>29</v>
      </c>
      <c r="C11" s="104">
        <v>1000</v>
      </c>
      <c r="D11" s="99">
        <v>628</v>
      </c>
      <c r="E11" s="100">
        <v>372</v>
      </c>
      <c r="F11" s="101">
        <v>34</v>
      </c>
      <c r="G11" s="102">
        <v>26</v>
      </c>
      <c r="H11" s="102">
        <v>539</v>
      </c>
      <c r="I11" s="102">
        <v>306</v>
      </c>
      <c r="J11" s="102">
        <v>15</v>
      </c>
      <c r="K11" s="102">
        <v>16</v>
      </c>
      <c r="L11" s="102">
        <v>5</v>
      </c>
      <c r="M11" s="102">
        <v>10</v>
      </c>
      <c r="N11" s="102">
        <v>3</v>
      </c>
      <c r="O11" s="102">
        <v>2</v>
      </c>
      <c r="P11" s="102">
        <v>9</v>
      </c>
      <c r="Q11" s="102">
        <v>2</v>
      </c>
      <c r="R11" s="102">
        <v>23</v>
      </c>
      <c r="S11" s="103">
        <v>10</v>
      </c>
    </row>
    <row r="12" spans="1:19" ht="18" customHeight="1" thickBot="1" x14ac:dyDescent="0.25">
      <c r="A12" s="336"/>
      <c r="B12" s="82" t="s">
        <v>17</v>
      </c>
      <c r="C12" s="52">
        <v>100</v>
      </c>
      <c r="D12" s="53">
        <f t="shared" ref="D12:S12" si="2">IF($C11=0,0%,(D11/$C11*100))</f>
        <v>62.8</v>
      </c>
      <c r="E12" s="54">
        <f t="shared" si="2"/>
        <v>37.200000000000003</v>
      </c>
      <c r="F12" s="52">
        <f t="shared" si="2"/>
        <v>3.4000000000000004</v>
      </c>
      <c r="G12" s="53">
        <f t="shared" si="2"/>
        <v>2.6</v>
      </c>
      <c r="H12" s="53">
        <f t="shared" si="2"/>
        <v>53.900000000000006</v>
      </c>
      <c r="I12" s="53">
        <f t="shared" si="2"/>
        <v>30.599999999999998</v>
      </c>
      <c r="J12" s="53">
        <f t="shared" si="2"/>
        <v>1.5</v>
      </c>
      <c r="K12" s="53">
        <f t="shared" si="2"/>
        <v>1.6</v>
      </c>
      <c r="L12" s="53">
        <f t="shared" si="2"/>
        <v>0.5</v>
      </c>
      <c r="M12" s="53">
        <f t="shared" si="2"/>
        <v>1</v>
      </c>
      <c r="N12" s="53">
        <f t="shared" si="2"/>
        <v>0.3</v>
      </c>
      <c r="O12" s="53">
        <f t="shared" si="2"/>
        <v>0.2</v>
      </c>
      <c r="P12" s="53">
        <f t="shared" si="2"/>
        <v>0.89999999999999991</v>
      </c>
      <c r="Q12" s="53">
        <f t="shared" si="2"/>
        <v>0.2</v>
      </c>
      <c r="R12" s="53">
        <f t="shared" si="2"/>
        <v>2.2999999999999998</v>
      </c>
      <c r="S12" s="54">
        <f t="shared" si="2"/>
        <v>1</v>
      </c>
    </row>
    <row r="13" spans="1:19" ht="18" customHeight="1" thickBot="1" x14ac:dyDescent="0.25">
      <c r="A13" s="336" t="s">
        <v>111</v>
      </c>
      <c r="B13" s="12" t="s">
        <v>29</v>
      </c>
      <c r="C13" s="104">
        <v>360</v>
      </c>
      <c r="D13" s="99">
        <v>265</v>
      </c>
      <c r="E13" s="100">
        <v>95</v>
      </c>
      <c r="F13" s="101">
        <v>19</v>
      </c>
      <c r="G13" s="102">
        <v>6</v>
      </c>
      <c r="H13" s="102">
        <v>224</v>
      </c>
      <c r="I13" s="102">
        <v>78</v>
      </c>
      <c r="J13" s="102">
        <v>5</v>
      </c>
      <c r="K13" s="102">
        <v>3</v>
      </c>
      <c r="L13" s="102">
        <v>3</v>
      </c>
      <c r="M13" s="102">
        <v>1</v>
      </c>
      <c r="N13" s="102"/>
      <c r="O13" s="102">
        <v>2</v>
      </c>
      <c r="P13" s="102">
        <v>5</v>
      </c>
      <c r="Q13" s="102">
        <v>1</v>
      </c>
      <c r="R13" s="102">
        <v>9</v>
      </c>
      <c r="S13" s="103">
        <v>4</v>
      </c>
    </row>
    <row r="14" spans="1:19" ht="18" customHeight="1" thickBot="1" x14ac:dyDescent="0.25">
      <c r="A14" s="336"/>
      <c r="B14" s="82" t="s">
        <v>17</v>
      </c>
      <c r="C14" s="52">
        <v>100</v>
      </c>
      <c r="D14" s="53">
        <f t="shared" ref="D14:S14" si="3">IF($C13=0,0%,(D13/$C13*100))</f>
        <v>73.611111111111114</v>
      </c>
      <c r="E14" s="54">
        <f t="shared" si="3"/>
        <v>26.388888888888889</v>
      </c>
      <c r="F14" s="52">
        <f t="shared" si="3"/>
        <v>5.2777777777777777</v>
      </c>
      <c r="G14" s="53">
        <f t="shared" si="3"/>
        <v>1.6666666666666667</v>
      </c>
      <c r="H14" s="53">
        <f t="shared" si="3"/>
        <v>62.222222222222221</v>
      </c>
      <c r="I14" s="53">
        <f t="shared" si="3"/>
        <v>21.666666666666668</v>
      </c>
      <c r="J14" s="53">
        <f t="shared" si="3"/>
        <v>1.3888888888888888</v>
      </c>
      <c r="K14" s="53">
        <f t="shared" si="3"/>
        <v>0.83333333333333337</v>
      </c>
      <c r="L14" s="53">
        <f t="shared" si="3"/>
        <v>0.83333333333333337</v>
      </c>
      <c r="M14" s="53">
        <f t="shared" si="3"/>
        <v>0.27777777777777779</v>
      </c>
      <c r="N14" s="53">
        <f t="shared" si="3"/>
        <v>0</v>
      </c>
      <c r="O14" s="53">
        <f t="shared" si="3"/>
        <v>0.55555555555555558</v>
      </c>
      <c r="P14" s="53">
        <f t="shared" si="3"/>
        <v>1.3888888888888888</v>
      </c>
      <c r="Q14" s="53">
        <f t="shared" si="3"/>
        <v>0.27777777777777779</v>
      </c>
      <c r="R14" s="53">
        <f t="shared" si="3"/>
        <v>2.5</v>
      </c>
      <c r="S14" s="54">
        <f t="shared" si="3"/>
        <v>1.1111111111111112</v>
      </c>
    </row>
    <row r="15" spans="1:19" ht="18" customHeight="1" thickBot="1" x14ac:dyDescent="0.25">
      <c r="A15" s="336" t="s">
        <v>45</v>
      </c>
      <c r="B15" s="14" t="s">
        <v>29</v>
      </c>
      <c r="C15" s="35">
        <f>(C9+C11+C13)</f>
        <v>1510</v>
      </c>
      <c r="D15" s="99">
        <f t="shared" ref="D15:S15" si="4">(D9+D11+D13)</f>
        <v>983</v>
      </c>
      <c r="E15" s="100">
        <f t="shared" si="4"/>
        <v>527</v>
      </c>
      <c r="F15" s="101">
        <f t="shared" si="4"/>
        <v>59</v>
      </c>
      <c r="G15" s="102">
        <f t="shared" si="4"/>
        <v>37</v>
      </c>
      <c r="H15" s="102">
        <f t="shared" si="4"/>
        <v>841</v>
      </c>
      <c r="I15" s="102">
        <f t="shared" si="4"/>
        <v>431</v>
      </c>
      <c r="J15" s="102">
        <f t="shared" si="4"/>
        <v>22</v>
      </c>
      <c r="K15" s="102">
        <f t="shared" si="4"/>
        <v>24</v>
      </c>
      <c r="L15" s="102">
        <f t="shared" si="4"/>
        <v>9</v>
      </c>
      <c r="M15" s="102">
        <f t="shared" si="4"/>
        <v>12</v>
      </c>
      <c r="N15" s="102">
        <f t="shared" si="4"/>
        <v>4</v>
      </c>
      <c r="O15" s="102">
        <f t="shared" si="4"/>
        <v>4</v>
      </c>
      <c r="P15" s="102">
        <f t="shared" si="4"/>
        <v>16</v>
      </c>
      <c r="Q15" s="102">
        <f t="shared" si="4"/>
        <v>4</v>
      </c>
      <c r="R15" s="102">
        <f t="shared" si="4"/>
        <v>32</v>
      </c>
      <c r="S15" s="103">
        <f t="shared" si="4"/>
        <v>15</v>
      </c>
    </row>
    <row r="16" spans="1:19" ht="18" customHeight="1" thickBot="1" x14ac:dyDescent="0.25">
      <c r="A16" s="336"/>
      <c r="B16" s="82" t="s">
        <v>17</v>
      </c>
      <c r="C16" s="52">
        <v>100</v>
      </c>
      <c r="D16" s="53">
        <f t="shared" ref="D16:S16" si="5">IF($C15=0,0%,(D15/$C15*100))</f>
        <v>65.099337748344368</v>
      </c>
      <c r="E16" s="54">
        <f t="shared" si="5"/>
        <v>34.900662251655632</v>
      </c>
      <c r="F16" s="52">
        <f t="shared" si="5"/>
        <v>3.9072847682119201</v>
      </c>
      <c r="G16" s="53">
        <f t="shared" si="5"/>
        <v>2.4503311258278146</v>
      </c>
      <c r="H16" s="53">
        <f t="shared" si="5"/>
        <v>55.69536423841059</v>
      </c>
      <c r="I16" s="53">
        <f t="shared" si="5"/>
        <v>28.543046357615893</v>
      </c>
      <c r="J16" s="53">
        <f t="shared" si="5"/>
        <v>1.4569536423841061</v>
      </c>
      <c r="K16" s="53">
        <f t="shared" si="5"/>
        <v>1.5894039735099337</v>
      </c>
      <c r="L16" s="53">
        <f t="shared" si="5"/>
        <v>0.59602649006622521</v>
      </c>
      <c r="M16" s="53">
        <f t="shared" si="5"/>
        <v>0.79470198675496684</v>
      </c>
      <c r="N16" s="53">
        <f t="shared" si="5"/>
        <v>0.26490066225165565</v>
      </c>
      <c r="O16" s="53">
        <f t="shared" si="5"/>
        <v>0.26490066225165565</v>
      </c>
      <c r="P16" s="53">
        <f t="shared" si="5"/>
        <v>1.0596026490066226</v>
      </c>
      <c r="Q16" s="53">
        <f t="shared" si="5"/>
        <v>0.26490066225165565</v>
      </c>
      <c r="R16" s="53">
        <f t="shared" si="5"/>
        <v>2.1192052980132452</v>
      </c>
      <c r="S16" s="54">
        <f t="shared" si="5"/>
        <v>0.99337748344370869</v>
      </c>
    </row>
    <row r="17" spans="1:19" ht="18" customHeight="1" thickBot="1" x14ac:dyDescent="0.25">
      <c r="A17" s="337" t="s">
        <v>102</v>
      </c>
      <c r="B17" s="14" t="s">
        <v>29</v>
      </c>
      <c r="C17" s="104">
        <v>4723</v>
      </c>
      <c r="D17" s="99">
        <v>2443</v>
      </c>
      <c r="E17" s="100">
        <v>2280</v>
      </c>
      <c r="F17" s="101">
        <v>147</v>
      </c>
      <c r="G17" s="102">
        <v>158</v>
      </c>
      <c r="H17" s="102">
        <v>1986</v>
      </c>
      <c r="I17" s="102">
        <v>1774</v>
      </c>
      <c r="J17" s="102">
        <v>87</v>
      </c>
      <c r="K17" s="102">
        <v>131</v>
      </c>
      <c r="L17" s="102">
        <v>58</v>
      </c>
      <c r="M17" s="102">
        <v>74</v>
      </c>
      <c r="N17" s="102">
        <v>4</v>
      </c>
      <c r="O17" s="102">
        <v>11</v>
      </c>
      <c r="P17" s="102">
        <v>49</v>
      </c>
      <c r="Q17" s="102">
        <v>30</v>
      </c>
      <c r="R17" s="102">
        <v>112</v>
      </c>
      <c r="S17" s="103">
        <v>102</v>
      </c>
    </row>
    <row r="18" spans="1:19" ht="18" customHeight="1" thickBot="1" x14ac:dyDescent="0.25">
      <c r="A18" s="337"/>
      <c r="B18" s="82" t="s">
        <v>17</v>
      </c>
      <c r="C18" s="52">
        <v>100</v>
      </c>
      <c r="D18" s="53">
        <f t="shared" ref="D18:S18" si="6">IF($C17=0,0%,(D17/$C17*100))</f>
        <v>51.725598136777471</v>
      </c>
      <c r="E18" s="54">
        <f t="shared" si="6"/>
        <v>48.274401863222529</v>
      </c>
      <c r="F18" s="52">
        <f t="shared" si="6"/>
        <v>3.1124285411814525</v>
      </c>
      <c r="G18" s="53">
        <f t="shared" si="6"/>
        <v>3.3453313571882277</v>
      </c>
      <c r="H18" s="53">
        <f t="shared" si="6"/>
        <v>42.04954478085962</v>
      </c>
      <c r="I18" s="53">
        <f t="shared" si="6"/>
        <v>37.560872326910861</v>
      </c>
      <c r="J18" s="53">
        <f t="shared" si="6"/>
        <v>1.8420495447808598</v>
      </c>
      <c r="K18" s="53">
        <f t="shared" si="6"/>
        <v>2.7736608088079611</v>
      </c>
      <c r="L18" s="53">
        <f t="shared" si="6"/>
        <v>1.2280330298539064</v>
      </c>
      <c r="M18" s="53">
        <f t="shared" si="6"/>
        <v>1.5668007622273981</v>
      </c>
      <c r="N18" s="53">
        <f t="shared" si="6"/>
        <v>8.4691933093372862E-2</v>
      </c>
      <c r="O18" s="53">
        <f t="shared" si="6"/>
        <v>0.23290281600677537</v>
      </c>
      <c r="P18" s="53">
        <f t="shared" si="6"/>
        <v>1.0374761803938175</v>
      </c>
      <c r="Q18" s="53">
        <f t="shared" si="6"/>
        <v>0.63518949820029647</v>
      </c>
      <c r="R18" s="53">
        <f t="shared" si="6"/>
        <v>2.3713741266144397</v>
      </c>
      <c r="S18" s="54">
        <f t="shared" si="6"/>
        <v>2.1596442938810076</v>
      </c>
    </row>
    <row r="19" spans="1:19" ht="18" customHeight="1" thickBot="1" x14ac:dyDescent="0.25">
      <c r="A19" s="337" t="s">
        <v>103</v>
      </c>
      <c r="B19" s="12" t="s">
        <v>29</v>
      </c>
      <c r="C19" s="104">
        <v>429</v>
      </c>
      <c r="D19" s="99">
        <v>322</v>
      </c>
      <c r="E19" s="100">
        <v>107</v>
      </c>
      <c r="F19" s="101">
        <v>30</v>
      </c>
      <c r="G19" s="102">
        <v>9</v>
      </c>
      <c r="H19" s="102">
        <v>252</v>
      </c>
      <c r="I19" s="102">
        <v>81</v>
      </c>
      <c r="J19" s="102">
        <v>3</v>
      </c>
      <c r="K19" s="102">
        <v>3</v>
      </c>
      <c r="L19" s="102">
        <v>3</v>
      </c>
      <c r="M19" s="102">
        <v>5</v>
      </c>
      <c r="N19" s="102">
        <v>2</v>
      </c>
      <c r="O19" s="102"/>
      <c r="P19" s="102">
        <v>7</v>
      </c>
      <c r="Q19" s="102">
        <v>4</v>
      </c>
      <c r="R19" s="102">
        <v>25</v>
      </c>
      <c r="S19" s="103">
        <v>5</v>
      </c>
    </row>
    <row r="20" spans="1:19" ht="18" customHeight="1" thickBot="1" x14ac:dyDescent="0.25">
      <c r="A20" s="337"/>
      <c r="B20" s="82" t="s">
        <v>17</v>
      </c>
      <c r="C20" s="52">
        <v>100</v>
      </c>
      <c r="D20" s="53">
        <f t="shared" ref="D20:S20" si="7">IF($C19=0,0%,(D19/$C19*100))</f>
        <v>75.058275058275058</v>
      </c>
      <c r="E20" s="54">
        <f t="shared" si="7"/>
        <v>24.941724941724942</v>
      </c>
      <c r="F20" s="52">
        <f t="shared" si="7"/>
        <v>6.9930069930069934</v>
      </c>
      <c r="G20" s="53">
        <f t="shared" si="7"/>
        <v>2.0979020979020979</v>
      </c>
      <c r="H20" s="53">
        <f t="shared" si="7"/>
        <v>58.74125874125874</v>
      </c>
      <c r="I20" s="53">
        <f t="shared" si="7"/>
        <v>18.88111888111888</v>
      </c>
      <c r="J20" s="53">
        <f t="shared" si="7"/>
        <v>0.69930069930069927</v>
      </c>
      <c r="K20" s="53">
        <f t="shared" si="7"/>
        <v>0.69930069930069927</v>
      </c>
      <c r="L20" s="53">
        <f t="shared" si="7"/>
        <v>0.69930069930069927</v>
      </c>
      <c r="M20" s="53">
        <f t="shared" si="7"/>
        <v>1.1655011655011656</v>
      </c>
      <c r="N20" s="53">
        <f t="shared" si="7"/>
        <v>0.46620046620046618</v>
      </c>
      <c r="O20" s="53">
        <f t="shared" si="7"/>
        <v>0</v>
      </c>
      <c r="P20" s="53">
        <f t="shared" si="7"/>
        <v>1.6317016317016315</v>
      </c>
      <c r="Q20" s="53">
        <f t="shared" si="7"/>
        <v>0.93240093240093236</v>
      </c>
      <c r="R20" s="53">
        <f t="shared" si="7"/>
        <v>5.8275058275058269</v>
      </c>
      <c r="S20" s="54">
        <f t="shared" si="7"/>
        <v>1.1655011655011656</v>
      </c>
    </row>
    <row r="21" spans="1:19" ht="18" customHeight="1" thickBot="1" x14ac:dyDescent="0.25">
      <c r="A21" s="339" t="s">
        <v>104</v>
      </c>
      <c r="B21" s="12" t="s">
        <v>29</v>
      </c>
      <c r="C21" s="104">
        <v>72</v>
      </c>
      <c r="D21" s="99">
        <v>37</v>
      </c>
      <c r="E21" s="100">
        <v>35</v>
      </c>
      <c r="F21" s="101">
        <v>1</v>
      </c>
      <c r="G21" s="102">
        <v>1</v>
      </c>
      <c r="H21" s="102">
        <v>32</v>
      </c>
      <c r="I21" s="102">
        <v>25</v>
      </c>
      <c r="J21" s="102"/>
      <c r="K21" s="102">
        <v>2</v>
      </c>
      <c r="L21" s="102"/>
      <c r="M21" s="102"/>
      <c r="N21" s="102"/>
      <c r="O21" s="102"/>
      <c r="P21" s="102">
        <v>1</v>
      </c>
      <c r="Q21" s="102">
        <v>1</v>
      </c>
      <c r="R21" s="102">
        <v>3</v>
      </c>
      <c r="S21" s="103">
        <v>6</v>
      </c>
    </row>
    <row r="22" spans="1:19" ht="18" customHeight="1" thickBot="1" x14ac:dyDescent="0.25">
      <c r="A22" s="339"/>
      <c r="B22" s="82" t="s">
        <v>17</v>
      </c>
      <c r="C22" s="52">
        <v>100</v>
      </c>
      <c r="D22" s="53">
        <f t="shared" ref="D22:S22" si="8">IF($C21=0,0%,(D21/$C21*100))</f>
        <v>51.388888888888886</v>
      </c>
      <c r="E22" s="54">
        <f t="shared" si="8"/>
        <v>48.611111111111107</v>
      </c>
      <c r="F22" s="52">
        <f t="shared" si="8"/>
        <v>1.3888888888888888</v>
      </c>
      <c r="G22" s="53">
        <f t="shared" si="8"/>
        <v>1.3888888888888888</v>
      </c>
      <c r="H22" s="53">
        <f t="shared" si="8"/>
        <v>44.444444444444443</v>
      </c>
      <c r="I22" s="53">
        <f t="shared" si="8"/>
        <v>34.722222222222221</v>
      </c>
      <c r="J22" s="53">
        <f t="shared" si="8"/>
        <v>0</v>
      </c>
      <c r="K22" s="53">
        <f t="shared" si="8"/>
        <v>2.7777777777777777</v>
      </c>
      <c r="L22" s="53">
        <f t="shared" si="8"/>
        <v>0</v>
      </c>
      <c r="M22" s="53">
        <f t="shared" si="8"/>
        <v>0</v>
      </c>
      <c r="N22" s="53">
        <f t="shared" si="8"/>
        <v>0</v>
      </c>
      <c r="O22" s="53">
        <f t="shared" si="8"/>
        <v>0</v>
      </c>
      <c r="P22" s="53">
        <f t="shared" si="8"/>
        <v>1.3888888888888888</v>
      </c>
      <c r="Q22" s="53">
        <f t="shared" si="8"/>
        <v>1.3888888888888888</v>
      </c>
      <c r="R22" s="53">
        <f t="shared" si="8"/>
        <v>4.1666666666666661</v>
      </c>
      <c r="S22" s="54">
        <f t="shared" si="8"/>
        <v>8.3333333333333321</v>
      </c>
    </row>
    <row r="23" spans="1:19" ht="18" customHeight="1" thickBot="1" x14ac:dyDescent="0.25">
      <c r="A23" s="337" t="s">
        <v>105</v>
      </c>
      <c r="B23" s="12" t="s">
        <v>29</v>
      </c>
      <c r="C23" s="104">
        <v>432</v>
      </c>
      <c r="D23" s="99">
        <v>109</v>
      </c>
      <c r="E23" s="100">
        <v>323</v>
      </c>
      <c r="F23" s="101">
        <v>16</v>
      </c>
      <c r="G23" s="102">
        <v>32</v>
      </c>
      <c r="H23" s="102">
        <v>63</v>
      </c>
      <c r="I23" s="102">
        <v>210</v>
      </c>
      <c r="J23" s="102">
        <v>14</v>
      </c>
      <c r="K23" s="102">
        <v>33</v>
      </c>
      <c r="L23" s="102">
        <v>11</v>
      </c>
      <c r="M23" s="102">
        <v>8</v>
      </c>
      <c r="N23" s="102"/>
      <c r="O23" s="102">
        <v>3</v>
      </c>
      <c r="P23" s="102">
        <v>1</v>
      </c>
      <c r="Q23" s="102">
        <v>9</v>
      </c>
      <c r="R23" s="102">
        <v>4</v>
      </c>
      <c r="S23" s="103">
        <v>28</v>
      </c>
    </row>
    <row r="24" spans="1:19" ht="18" customHeight="1" thickBot="1" x14ac:dyDescent="0.25">
      <c r="A24" s="337"/>
      <c r="B24" s="82" t="s">
        <v>17</v>
      </c>
      <c r="C24" s="52">
        <v>100</v>
      </c>
      <c r="D24" s="53">
        <f t="shared" ref="D24:S24" si="9">IF($C23=0,0%,(D23/$C23*100))</f>
        <v>25.231481481481481</v>
      </c>
      <c r="E24" s="54">
        <f t="shared" si="9"/>
        <v>74.768518518518519</v>
      </c>
      <c r="F24" s="52">
        <f t="shared" si="9"/>
        <v>3.7037037037037033</v>
      </c>
      <c r="G24" s="53">
        <f t="shared" si="9"/>
        <v>7.4074074074074066</v>
      </c>
      <c r="H24" s="53">
        <f t="shared" si="9"/>
        <v>14.583333333333334</v>
      </c>
      <c r="I24" s="53">
        <f t="shared" si="9"/>
        <v>48.611111111111107</v>
      </c>
      <c r="J24" s="53">
        <f t="shared" si="9"/>
        <v>3.2407407407407405</v>
      </c>
      <c r="K24" s="53">
        <f t="shared" si="9"/>
        <v>7.6388888888888893</v>
      </c>
      <c r="L24" s="53">
        <f t="shared" si="9"/>
        <v>2.5462962962962963</v>
      </c>
      <c r="M24" s="53">
        <f t="shared" si="9"/>
        <v>1.8518518518518516</v>
      </c>
      <c r="N24" s="53">
        <f t="shared" si="9"/>
        <v>0</v>
      </c>
      <c r="O24" s="53">
        <f t="shared" si="9"/>
        <v>0.69444444444444442</v>
      </c>
      <c r="P24" s="53">
        <f t="shared" si="9"/>
        <v>0.23148148148148145</v>
      </c>
      <c r="Q24" s="53">
        <f t="shared" si="9"/>
        <v>2.083333333333333</v>
      </c>
      <c r="R24" s="53">
        <f t="shared" si="9"/>
        <v>0.92592592592592582</v>
      </c>
      <c r="S24" s="54">
        <f t="shared" si="9"/>
        <v>6.481481481481481</v>
      </c>
    </row>
    <row r="25" spans="1:19" ht="18" customHeight="1" thickBot="1" x14ac:dyDescent="0.25">
      <c r="A25" s="339" t="s">
        <v>106</v>
      </c>
      <c r="B25" s="12" t="s">
        <v>29</v>
      </c>
      <c r="C25" s="104">
        <v>321</v>
      </c>
      <c r="D25" s="99">
        <v>313</v>
      </c>
      <c r="E25" s="100">
        <v>8</v>
      </c>
      <c r="F25" s="101">
        <v>17</v>
      </c>
      <c r="G25" s="102">
        <v>1</v>
      </c>
      <c r="H25" s="102">
        <v>257</v>
      </c>
      <c r="I25" s="102">
        <v>5</v>
      </c>
      <c r="J25" s="102"/>
      <c r="K25" s="102">
        <v>1</v>
      </c>
      <c r="L25" s="102">
        <v>3</v>
      </c>
      <c r="M25" s="102"/>
      <c r="N25" s="102"/>
      <c r="O25" s="102"/>
      <c r="P25" s="102">
        <v>13</v>
      </c>
      <c r="Q25" s="102"/>
      <c r="R25" s="102">
        <v>23</v>
      </c>
      <c r="S25" s="103">
        <v>1</v>
      </c>
    </row>
    <row r="26" spans="1:19" ht="18" customHeight="1" thickBot="1" x14ac:dyDescent="0.25">
      <c r="A26" s="339"/>
      <c r="B26" s="82" t="s">
        <v>17</v>
      </c>
      <c r="C26" s="52">
        <v>100</v>
      </c>
      <c r="D26" s="53">
        <f t="shared" ref="D26:S26" si="10">IF($C25=0,0%,(D25/$C25*100))</f>
        <v>97.507788161993773</v>
      </c>
      <c r="E26" s="54">
        <f t="shared" si="10"/>
        <v>2.4922118380062304</v>
      </c>
      <c r="F26" s="52">
        <f t="shared" si="10"/>
        <v>5.29595015576324</v>
      </c>
      <c r="G26" s="53">
        <f t="shared" si="10"/>
        <v>0.3115264797507788</v>
      </c>
      <c r="H26" s="53">
        <f t="shared" si="10"/>
        <v>80.062305295950154</v>
      </c>
      <c r="I26" s="53">
        <f t="shared" si="10"/>
        <v>1.557632398753894</v>
      </c>
      <c r="J26" s="53">
        <f t="shared" si="10"/>
        <v>0</v>
      </c>
      <c r="K26" s="53">
        <f t="shared" si="10"/>
        <v>0.3115264797507788</v>
      </c>
      <c r="L26" s="53">
        <f t="shared" si="10"/>
        <v>0.93457943925233633</v>
      </c>
      <c r="M26" s="53">
        <f t="shared" si="10"/>
        <v>0</v>
      </c>
      <c r="N26" s="53">
        <f t="shared" si="10"/>
        <v>0</v>
      </c>
      <c r="O26" s="53">
        <f t="shared" si="10"/>
        <v>0</v>
      </c>
      <c r="P26" s="53">
        <f t="shared" si="10"/>
        <v>4.0498442367601246</v>
      </c>
      <c r="Q26" s="53">
        <f t="shared" si="10"/>
        <v>0</v>
      </c>
      <c r="R26" s="53">
        <f t="shared" si="10"/>
        <v>7.1651090342679122</v>
      </c>
      <c r="S26" s="54">
        <f t="shared" si="10"/>
        <v>0.3115264797507788</v>
      </c>
    </row>
    <row r="27" spans="1:19" ht="18" customHeight="1" thickBot="1" x14ac:dyDescent="0.25">
      <c r="A27" s="339" t="s">
        <v>107</v>
      </c>
      <c r="B27" s="12" t="s">
        <v>29</v>
      </c>
      <c r="C27" s="104">
        <v>183</v>
      </c>
      <c r="D27" s="99">
        <v>181</v>
      </c>
      <c r="E27" s="100">
        <v>2</v>
      </c>
      <c r="F27" s="101">
        <v>8</v>
      </c>
      <c r="G27" s="102"/>
      <c r="H27" s="102">
        <v>150</v>
      </c>
      <c r="I27" s="102">
        <v>2</v>
      </c>
      <c r="J27" s="102">
        <v>4</v>
      </c>
      <c r="K27" s="102"/>
      <c r="L27" s="102">
        <v>1</v>
      </c>
      <c r="M27" s="102"/>
      <c r="N27" s="102"/>
      <c r="O27" s="102"/>
      <c r="P27" s="102">
        <v>4</v>
      </c>
      <c r="Q27" s="102"/>
      <c r="R27" s="102">
        <v>14</v>
      </c>
      <c r="S27" s="103"/>
    </row>
    <row r="28" spans="1:19" ht="18" customHeight="1" thickBot="1" x14ac:dyDescent="0.25">
      <c r="A28" s="339"/>
      <c r="B28" s="82" t="s">
        <v>17</v>
      </c>
      <c r="C28" s="52">
        <v>100</v>
      </c>
      <c r="D28" s="53">
        <f t="shared" ref="D28:S28" si="11">IF($C27=0,0%,(D27/$C27*100))</f>
        <v>98.907103825136616</v>
      </c>
      <c r="E28" s="54">
        <f t="shared" si="11"/>
        <v>1.0928961748633881</v>
      </c>
      <c r="F28" s="52">
        <f t="shared" si="11"/>
        <v>4.3715846994535523</v>
      </c>
      <c r="G28" s="53">
        <f t="shared" si="11"/>
        <v>0</v>
      </c>
      <c r="H28" s="53">
        <f t="shared" si="11"/>
        <v>81.967213114754102</v>
      </c>
      <c r="I28" s="53">
        <f t="shared" si="11"/>
        <v>1.0928961748633881</v>
      </c>
      <c r="J28" s="53">
        <f t="shared" si="11"/>
        <v>2.1857923497267762</v>
      </c>
      <c r="K28" s="53">
        <f t="shared" si="11"/>
        <v>0</v>
      </c>
      <c r="L28" s="53">
        <f t="shared" si="11"/>
        <v>0.54644808743169404</v>
      </c>
      <c r="M28" s="53">
        <f t="shared" si="11"/>
        <v>0</v>
      </c>
      <c r="N28" s="53">
        <f t="shared" si="11"/>
        <v>0</v>
      </c>
      <c r="O28" s="53">
        <f t="shared" si="11"/>
        <v>0</v>
      </c>
      <c r="P28" s="53">
        <f t="shared" si="11"/>
        <v>2.1857923497267762</v>
      </c>
      <c r="Q28" s="53">
        <f t="shared" si="11"/>
        <v>0</v>
      </c>
      <c r="R28" s="53">
        <f t="shared" si="11"/>
        <v>7.6502732240437163</v>
      </c>
      <c r="S28" s="54">
        <f t="shared" si="11"/>
        <v>0</v>
      </c>
    </row>
    <row r="29" spans="1:19" ht="18" customHeight="1" thickBot="1" x14ac:dyDescent="0.25">
      <c r="A29" s="339" t="s">
        <v>108</v>
      </c>
      <c r="B29" s="12" t="s">
        <v>29</v>
      </c>
      <c r="C29" s="104">
        <v>9</v>
      </c>
      <c r="D29" s="99">
        <v>8</v>
      </c>
      <c r="E29" s="100">
        <v>1</v>
      </c>
      <c r="F29" s="101">
        <v>1</v>
      </c>
      <c r="G29" s="102">
        <v>1</v>
      </c>
      <c r="H29" s="102">
        <v>5</v>
      </c>
      <c r="I29" s="102"/>
      <c r="J29" s="102"/>
      <c r="K29" s="102"/>
      <c r="L29" s="102"/>
      <c r="M29" s="102"/>
      <c r="N29" s="102">
        <v>1</v>
      </c>
      <c r="O29" s="102"/>
      <c r="P29" s="102"/>
      <c r="Q29" s="102"/>
      <c r="R29" s="102">
        <v>1</v>
      </c>
      <c r="S29" s="103"/>
    </row>
    <row r="30" spans="1:19" ht="18" customHeight="1" thickBot="1" x14ac:dyDescent="0.25">
      <c r="A30" s="339"/>
      <c r="B30" s="82" t="s">
        <v>17</v>
      </c>
      <c r="C30" s="52">
        <v>100</v>
      </c>
      <c r="D30" s="53">
        <f t="shared" ref="D30:S30" si="12">IF($C29=0,0%,(D29/$C29*100))</f>
        <v>88.888888888888886</v>
      </c>
      <c r="E30" s="54">
        <f t="shared" si="12"/>
        <v>11.111111111111111</v>
      </c>
      <c r="F30" s="52">
        <f t="shared" si="12"/>
        <v>11.111111111111111</v>
      </c>
      <c r="G30" s="53">
        <f t="shared" si="12"/>
        <v>11.111111111111111</v>
      </c>
      <c r="H30" s="53">
        <f t="shared" si="12"/>
        <v>55.555555555555557</v>
      </c>
      <c r="I30" s="53">
        <f t="shared" si="12"/>
        <v>0</v>
      </c>
      <c r="J30" s="53">
        <f t="shared" si="12"/>
        <v>0</v>
      </c>
      <c r="K30" s="53">
        <f t="shared" si="12"/>
        <v>0</v>
      </c>
      <c r="L30" s="53">
        <f t="shared" si="12"/>
        <v>0</v>
      </c>
      <c r="M30" s="53">
        <f t="shared" si="12"/>
        <v>0</v>
      </c>
      <c r="N30" s="53">
        <f t="shared" si="12"/>
        <v>11.111111111111111</v>
      </c>
      <c r="O30" s="53">
        <f t="shared" si="12"/>
        <v>0</v>
      </c>
      <c r="P30" s="53">
        <f t="shared" si="12"/>
        <v>0</v>
      </c>
      <c r="Q30" s="53">
        <f t="shared" si="12"/>
        <v>0</v>
      </c>
      <c r="R30" s="53">
        <f t="shared" si="12"/>
        <v>11.111111111111111</v>
      </c>
      <c r="S30" s="54">
        <f t="shared" si="12"/>
        <v>0</v>
      </c>
    </row>
    <row r="31" spans="1:19" ht="18" customHeight="1" x14ac:dyDescent="0.2">
      <c r="A31" s="340" t="s">
        <v>109</v>
      </c>
      <c r="B31" s="12" t="s">
        <v>29</v>
      </c>
      <c r="C31" s="104">
        <v>395</v>
      </c>
      <c r="D31" s="99">
        <v>218</v>
      </c>
      <c r="E31" s="100">
        <v>177</v>
      </c>
      <c r="F31" s="101">
        <v>20</v>
      </c>
      <c r="G31" s="102">
        <v>18</v>
      </c>
      <c r="H31" s="102">
        <v>172</v>
      </c>
      <c r="I31" s="102">
        <v>125</v>
      </c>
      <c r="J31" s="102">
        <v>9</v>
      </c>
      <c r="K31" s="102">
        <v>4</v>
      </c>
      <c r="L31" s="102">
        <v>1</v>
      </c>
      <c r="M31" s="102">
        <v>8</v>
      </c>
      <c r="N31" s="102"/>
      <c r="O31" s="102">
        <v>2</v>
      </c>
      <c r="P31" s="102">
        <v>9</v>
      </c>
      <c r="Q31" s="102">
        <v>3</v>
      </c>
      <c r="R31" s="102">
        <v>7</v>
      </c>
      <c r="S31" s="103">
        <v>17</v>
      </c>
    </row>
    <row r="32" spans="1:19" ht="18" customHeight="1" thickBot="1" x14ac:dyDescent="0.25">
      <c r="A32" s="341"/>
      <c r="B32" s="82" t="s">
        <v>17</v>
      </c>
      <c r="C32" s="52">
        <v>100</v>
      </c>
      <c r="D32" s="53">
        <f t="shared" ref="D32:S32" si="13">IF($C31=0,0%,(D31/$C31*100))</f>
        <v>55.189873417721522</v>
      </c>
      <c r="E32" s="54">
        <f t="shared" si="13"/>
        <v>44.810126582278478</v>
      </c>
      <c r="F32" s="52">
        <f t="shared" si="13"/>
        <v>5.0632911392405067</v>
      </c>
      <c r="G32" s="53">
        <f t="shared" si="13"/>
        <v>4.556962025316456</v>
      </c>
      <c r="H32" s="53">
        <f t="shared" si="13"/>
        <v>43.544303797468352</v>
      </c>
      <c r="I32" s="53">
        <f t="shared" si="13"/>
        <v>31.645569620253166</v>
      </c>
      <c r="J32" s="53">
        <f t="shared" si="13"/>
        <v>2.278481012658228</v>
      </c>
      <c r="K32" s="53">
        <f t="shared" si="13"/>
        <v>1.0126582278481013</v>
      </c>
      <c r="L32" s="53">
        <f t="shared" si="13"/>
        <v>0.25316455696202533</v>
      </c>
      <c r="M32" s="53">
        <f t="shared" si="13"/>
        <v>2.0253164556962027</v>
      </c>
      <c r="N32" s="53">
        <f t="shared" si="13"/>
        <v>0</v>
      </c>
      <c r="O32" s="53">
        <f t="shared" si="13"/>
        <v>0.50632911392405067</v>
      </c>
      <c r="P32" s="53">
        <f t="shared" si="13"/>
        <v>2.278481012658228</v>
      </c>
      <c r="Q32" s="53">
        <f t="shared" si="13"/>
        <v>0.75949367088607589</v>
      </c>
      <c r="R32" s="53">
        <f t="shared" si="13"/>
        <v>1.7721518987341773</v>
      </c>
      <c r="S32" s="54">
        <f t="shared" si="13"/>
        <v>4.3037974683544302</v>
      </c>
    </row>
    <row r="33" spans="1:19" ht="18" customHeight="1" thickBot="1" x14ac:dyDescent="0.25">
      <c r="A33" s="337" t="s">
        <v>117</v>
      </c>
      <c r="B33" s="12" t="s">
        <v>29</v>
      </c>
      <c r="C33" s="104">
        <v>6</v>
      </c>
      <c r="D33" s="99">
        <v>6</v>
      </c>
      <c r="E33" s="100"/>
      <c r="F33" s="101"/>
      <c r="G33" s="102"/>
      <c r="H33" s="102">
        <v>5</v>
      </c>
      <c r="I33" s="102"/>
      <c r="J33" s="102"/>
      <c r="K33" s="102"/>
      <c r="L33" s="102"/>
      <c r="M33" s="102"/>
      <c r="N33" s="102"/>
      <c r="O33" s="102"/>
      <c r="P33" s="102"/>
      <c r="Q33" s="102"/>
      <c r="R33" s="102">
        <v>1</v>
      </c>
      <c r="S33" s="103"/>
    </row>
    <row r="34" spans="1:19" ht="18" customHeight="1" thickBot="1" x14ac:dyDescent="0.25">
      <c r="A34" s="338"/>
      <c r="B34" s="43" t="s">
        <v>17</v>
      </c>
      <c r="C34" s="60">
        <v>100</v>
      </c>
      <c r="D34" s="61">
        <f t="shared" ref="D34:S34" si="14">IF($C33=0,0%,(D33/$C33*100))</f>
        <v>100</v>
      </c>
      <c r="E34" s="62">
        <f t="shared" si="14"/>
        <v>0</v>
      </c>
      <c r="F34" s="60">
        <f t="shared" si="14"/>
        <v>0</v>
      </c>
      <c r="G34" s="61">
        <f t="shared" si="14"/>
        <v>0</v>
      </c>
      <c r="H34" s="61">
        <f t="shared" si="14"/>
        <v>83.333333333333343</v>
      </c>
      <c r="I34" s="61">
        <f t="shared" si="14"/>
        <v>0</v>
      </c>
      <c r="J34" s="61">
        <f t="shared" si="14"/>
        <v>0</v>
      </c>
      <c r="K34" s="61">
        <f t="shared" si="14"/>
        <v>0</v>
      </c>
      <c r="L34" s="61">
        <f t="shared" si="14"/>
        <v>0</v>
      </c>
      <c r="M34" s="61">
        <f t="shared" si="14"/>
        <v>0</v>
      </c>
      <c r="N34" s="61">
        <f t="shared" si="14"/>
        <v>0</v>
      </c>
      <c r="O34" s="61">
        <f t="shared" si="14"/>
        <v>0</v>
      </c>
      <c r="P34" s="61">
        <f t="shared" si="14"/>
        <v>0</v>
      </c>
      <c r="Q34" s="61">
        <f t="shared" si="14"/>
        <v>0</v>
      </c>
      <c r="R34" s="61">
        <f t="shared" si="14"/>
        <v>16.666666666666664</v>
      </c>
      <c r="S34" s="62">
        <f t="shared" si="14"/>
        <v>0</v>
      </c>
    </row>
    <row r="35" spans="1:19" ht="13.5" thickTop="1" x14ac:dyDescent="0.2"/>
  </sheetData>
  <mergeCells count="17">
    <mergeCell ref="A17:A18"/>
    <mergeCell ref="A9:A10"/>
    <mergeCell ref="A11:A12"/>
    <mergeCell ref="A13:A14"/>
    <mergeCell ref="A33:A34"/>
    <mergeCell ref="A19:A20"/>
    <mergeCell ref="A21:A22"/>
    <mergeCell ref="A23:A24"/>
    <mergeCell ref="A25:A26"/>
    <mergeCell ref="A27:A28"/>
    <mergeCell ref="A29:A30"/>
    <mergeCell ref="A31:A32"/>
    <mergeCell ref="A6:A7"/>
    <mergeCell ref="A4:A5"/>
    <mergeCell ref="A3:B3"/>
    <mergeCell ref="A1:S2"/>
    <mergeCell ref="A15:A16"/>
  </mergeCells>
  <phoneticPr fontId="0" type="noConversion"/>
  <printOptions horizontalCentered="1"/>
  <pageMargins left="0.25" right="0.25" top="0.25" bottom="0.25" header="0.5" footer="0.5"/>
  <pageSetup scale="85" orientation="landscape" r:id="rId1"/>
  <headerFooter alignWithMargins="0"/>
  <ignoredErrors>
    <ignoredError sqref="D5:S34" unlockedFormula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S74"/>
  <sheetViews>
    <sheetView zoomScaleNormal="100" workbookViewId="0">
      <selection activeCell="V3" sqref="V3"/>
    </sheetView>
  </sheetViews>
  <sheetFormatPr defaultColWidth="8.85546875" defaultRowHeight="12.75" x14ac:dyDescent="0.2"/>
  <cols>
    <col min="1" max="1" width="20.7109375" style="2" customWidth="1"/>
    <col min="2" max="2" width="3.85546875" style="170" customWidth="1"/>
    <col min="3" max="3" width="7.85546875" style="2" customWidth="1"/>
    <col min="4" max="4" width="8.42578125" style="2" customWidth="1"/>
    <col min="5" max="7" width="7.42578125" style="2" customWidth="1"/>
    <col min="8" max="8" width="8.140625" style="2" customWidth="1"/>
    <col min="9" max="9" width="7.42578125" style="2" customWidth="1"/>
    <col min="10" max="10" width="8.140625" style="2" customWidth="1"/>
    <col min="11" max="11" width="8.85546875" style="2" customWidth="1"/>
    <col min="12" max="13" width="7.42578125" style="2" customWidth="1"/>
    <col min="14" max="14" width="8.7109375" style="2" customWidth="1"/>
    <col min="15" max="15" width="8.85546875" style="2" customWidth="1"/>
    <col min="16" max="16" width="8.7109375" style="2" customWidth="1"/>
    <col min="17" max="17" width="8.5703125" style="2" customWidth="1"/>
    <col min="18" max="18" width="7.42578125" style="2" customWidth="1"/>
    <col min="19" max="19" width="6.85546875" style="2" customWidth="1"/>
  </cols>
  <sheetData>
    <row r="1" spans="1:19" ht="18" customHeight="1" thickTop="1" x14ac:dyDescent="0.2">
      <c r="A1" s="310" t="s">
        <v>229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  <c r="Q1" s="391"/>
      <c r="R1" s="391"/>
      <c r="S1" s="392"/>
    </row>
    <row r="2" spans="1:19" ht="18" customHeight="1" thickBot="1" x14ac:dyDescent="0.25">
      <c r="A2" s="426"/>
      <c r="B2" s="427"/>
      <c r="C2" s="427"/>
      <c r="D2" s="427"/>
      <c r="E2" s="427"/>
      <c r="F2" s="427"/>
      <c r="G2" s="427"/>
      <c r="H2" s="427"/>
      <c r="I2" s="427"/>
      <c r="J2" s="427"/>
      <c r="K2" s="427"/>
      <c r="L2" s="427"/>
      <c r="M2" s="427"/>
      <c r="N2" s="427"/>
      <c r="O2" s="427"/>
      <c r="P2" s="427"/>
      <c r="Q2" s="427"/>
      <c r="R2" s="427"/>
      <c r="S2" s="428"/>
    </row>
    <row r="3" spans="1:19" s="3" customFormat="1" ht="69" customHeight="1" thickTop="1" thickBot="1" x14ac:dyDescent="0.25">
      <c r="A3" s="316" t="s">
        <v>77</v>
      </c>
      <c r="B3" s="317"/>
      <c r="C3" s="38" t="s">
        <v>115</v>
      </c>
      <c r="D3" s="29" t="s">
        <v>1</v>
      </c>
      <c r="E3" s="45" t="s">
        <v>2</v>
      </c>
      <c r="F3" s="30" t="s">
        <v>3</v>
      </c>
      <c r="G3" s="30" t="s">
        <v>4</v>
      </c>
      <c r="H3" s="29" t="s">
        <v>5</v>
      </c>
      <c r="I3" s="30" t="s">
        <v>6</v>
      </c>
      <c r="J3" s="29" t="s">
        <v>7</v>
      </c>
      <c r="K3" s="30" t="s">
        <v>8</v>
      </c>
      <c r="L3" s="29" t="s">
        <v>9</v>
      </c>
      <c r="M3" s="30" t="s">
        <v>10</v>
      </c>
      <c r="N3" s="29" t="s">
        <v>11</v>
      </c>
      <c r="O3" s="29" t="s">
        <v>12</v>
      </c>
      <c r="P3" s="29" t="s">
        <v>13</v>
      </c>
      <c r="Q3" s="29" t="s">
        <v>14</v>
      </c>
      <c r="R3" s="29" t="s">
        <v>15</v>
      </c>
      <c r="S3" s="31" t="s">
        <v>16</v>
      </c>
    </row>
    <row r="4" spans="1:19" ht="18" customHeight="1" thickTop="1" x14ac:dyDescent="0.2">
      <c r="A4" s="373" t="s">
        <v>131</v>
      </c>
      <c r="B4" s="161" t="s">
        <v>29</v>
      </c>
      <c r="C4" s="179">
        <v>7745</v>
      </c>
      <c r="D4" s="180">
        <v>4530</v>
      </c>
      <c r="E4" s="181">
        <v>3215</v>
      </c>
      <c r="F4" s="182">
        <v>290</v>
      </c>
      <c r="G4" s="183">
        <v>227</v>
      </c>
      <c r="H4" s="183">
        <v>3749</v>
      </c>
      <c r="I4" s="183">
        <v>2504</v>
      </c>
      <c r="J4" s="183">
        <v>140</v>
      </c>
      <c r="K4" s="183">
        <v>198</v>
      </c>
      <c r="L4" s="183">
        <v>81</v>
      </c>
      <c r="M4" s="183">
        <v>95</v>
      </c>
      <c r="N4" s="183">
        <v>11</v>
      </c>
      <c r="O4" s="183">
        <v>13</v>
      </c>
      <c r="P4" s="183">
        <v>101</v>
      </c>
      <c r="Q4" s="183">
        <v>57</v>
      </c>
      <c r="R4" s="183">
        <v>158</v>
      </c>
      <c r="S4" s="184">
        <v>121</v>
      </c>
    </row>
    <row r="5" spans="1:19" ht="18" customHeight="1" thickBot="1" x14ac:dyDescent="0.25">
      <c r="A5" s="437"/>
      <c r="B5" s="162" t="s">
        <v>17</v>
      </c>
      <c r="C5" s="75">
        <v>100</v>
      </c>
      <c r="D5" s="76">
        <f t="shared" ref="D5:S5" si="0">IF($C4=0,0%,(D4/$C4*100))</f>
        <v>58.489347966429946</v>
      </c>
      <c r="E5" s="77">
        <f t="shared" si="0"/>
        <v>41.510652033570047</v>
      </c>
      <c r="F5" s="75">
        <f t="shared" si="0"/>
        <v>3.7443511943189156</v>
      </c>
      <c r="G5" s="76">
        <f t="shared" si="0"/>
        <v>2.9309231762427372</v>
      </c>
      <c r="H5" s="76">
        <f t="shared" si="0"/>
        <v>48.405422853453842</v>
      </c>
      <c r="I5" s="76">
        <f t="shared" si="0"/>
        <v>32.330535829567467</v>
      </c>
      <c r="J5" s="76">
        <f t="shared" si="0"/>
        <v>1.8076178179470628</v>
      </c>
      <c r="K5" s="76">
        <f t="shared" si="0"/>
        <v>2.5564880568108457</v>
      </c>
      <c r="L5" s="76">
        <f t="shared" si="0"/>
        <v>1.0458360232408006</v>
      </c>
      <c r="M5" s="76">
        <f t="shared" si="0"/>
        <v>1.2265978050355069</v>
      </c>
      <c r="N5" s="76">
        <f t="shared" si="0"/>
        <v>0.14202711426726922</v>
      </c>
      <c r="O5" s="76">
        <f t="shared" si="0"/>
        <v>0.16785022595222726</v>
      </c>
      <c r="P5" s="76">
        <f t="shared" si="0"/>
        <v>1.3040671400903809</v>
      </c>
      <c r="Q5" s="76">
        <f t="shared" si="0"/>
        <v>0.73595868302130407</v>
      </c>
      <c r="R5" s="76">
        <f t="shared" si="0"/>
        <v>2.040025823111685</v>
      </c>
      <c r="S5" s="77">
        <f t="shared" si="0"/>
        <v>1.5622982569399613</v>
      </c>
    </row>
    <row r="6" spans="1:19" ht="18" customHeight="1" thickTop="1" thickBot="1" x14ac:dyDescent="0.25">
      <c r="A6" s="96" t="s">
        <v>18</v>
      </c>
      <c r="B6" s="125" t="s">
        <v>17</v>
      </c>
      <c r="C6" s="191"/>
      <c r="D6" s="192"/>
      <c r="E6" s="193"/>
      <c r="F6" s="194"/>
      <c r="G6" s="195"/>
      <c r="H6" s="195"/>
      <c r="I6" s="195"/>
      <c r="J6" s="195"/>
      <c r="K6" s="195"/>
      <c r="L6" s="195"/>
      <c r="M6" s="195"/>
      <c r="N6" s="195"/>
      <c r="O6" s="195"/>
      <c r="P6" s="195"/>
      <c r="Q6" s="195"/>
      <c r="R6" s="195"/>
      <c r="S6" s="196"/>
    </row>
    <row r="7" spans="1:19" s="1" customFormat="1" ht="27" customHeight="1" thickTop="1" thickBot="1" x14ac:dyDescent="0.25">
      <c r="A7" s="438" t="s">
        <v>78</v>
      </c>
      <c r="B7" s="439"/>
      <c r="C7" s="439"/>
      <c r="D7" s="439"/>
      <c r="E7" s="439"/>
      <c r="F7" s="439"/>
      <c r="G7" s="439"/>
      <c r="H7" s="439"/>
      <c r="I7" s="439"/>
      <c r="J7" s="439"/>
      <c r="K7" s="439"/>
      <c r="L7" s="439"/>
      <c r="M7" s="439"/>
      <c r="N7" s="439"/>
      <c r="O7" s="439"/>
      <c r="P7" s="439"/>
      <c r="Q7" s="439"/>
      <c r="R7" s="439"/>
      <c r="S7" s="440"/>
    </row>
    <row r="8" spans="1:19" ht="18" customHeight="1" x14ac:dyDescent="0.2">
      <c r="A8" s="322" t="s">
        <v>79</v>
      </c>
      <c r="B8" s="149" t="s">
        <v>29</v>
      </c>
      <c r="C8" s="104">
        <v>441</v>
      </c>
      <c r="D8" s="99">
        <v>265</v>
      </c>
      <c r="E8" s="100">
        <v>176</v>
      </c>
      <c r="F8" s="101">
        <v>21</v>
      </c>
      <c r="G8" s="102">
        <v>6</v>
      </c>
      <c r="H8" s="102">
        <v>214</v>
      </c>
      <c r="I8" s="102">
        <v>141</v>
      </c>
      <c r="J8" s="102">
        <v>15</v>
      </c>
      <c r="K8" s="102">
        <v>9</v>
      </c>
      <c r="L8" s="102">
        <v>4</v>
      </c>
      <c r="M8" s="102">
        <v>10</v>
      </c>
      <c r="N8" s="102"/>
      <c r="O8" s="102">
        <v>1</v>
      </c>
      <c r="P8" s="102">
        <v>5</v>
      </c>
      <c r="Q8" s="102">
        <v>1</v>
      </c>
      <c r="R8" s="102">
        <v>6</v>
      </c>
      <c r="S8" s="103">
        <v>8</v>
      </c>
    </row>
    <row r="9" spans="1:19" ht="18" customHeight="1" thickBot="1" x14ac:dyDescent="0.25">
      <c r="A9" s="307"/>
      <c r="B9" s="163" t="s">
        <v>17</v>
      </c>
      <c r="C9" s="78">
        <v>100</v>
      </c>
      <c r="D9" s="79">
        <f t="shared" ref="D9:S9" si="1">IF($C8=0,0%,(D8/$C8*100))</f>
        <v>60.090702947845806</v>
      </c>
      <c r="E9" s="80">
        <f t="shared" si="1"/>
        <v>39.909297052154194</v>
      </c>
      <c r="F9" s="78">
        <f t="shared" si="1"/>
        <v>4.7619047619047619</v>
      </c>
      <c r="G9" s="79">
        <f t="shared" si="1"/>
        <v>1.3605442176870748</v>
      </c>
      <c r="H9" s="79">
        <f t="shared" si="1"/>
        <v>48.52607709750567</v>
      </c>
      <c r="I9" s="79">
        <f t="shared" si="1"/>
        <v>31.972789115646261</v>
      </c>
      <c r="J9" s="79">
        <f t="shared" si="1"/>
        <v>3.4013605442176873</v>
      </c>
      <c r="K9" s="79">
        <f t="shared" si="1"/>
        <v>2.0408163265306123</v>
      </c>
      <c r="L9" s="79">
        <f t="shared" si="1"/>
        <v>0.90702947845804993</v>
      </c>
      <c r="M9" s="79">
        <f t="shared" si="1"/>
        <v>2.2675736961451247</v>
      </c>
      <c r="N9" s="79">
        <f t="shared" si="1"/>
        <v>0</v>
      </c>
      <c r="O9" s="79">
        <f t="shared" si="1"/>
        <v>0.22675736961451248</v>
      </c>
      <c r="P9" s="79">
        <f t="shared" si="1"/>
        <v>1.1337868480725624</v>
      </c>
      <c r="Q9" s="79">
        <f t="shared" si="1"/>
        <v>0.22675736961451248</v>
      </c>
      <c r="R9" s="79">
        <f t="shared" si="1"/>
        <v>1.3605442176870748</v>
      </c>
      <c r="S9" s="80">
        <f t="shared" si="1"/>
        <v>1.8140589569160999</v>
      </c>
    </row>
    <row r="10" spans="1:19" ht="18" customHeight="1" x14ac:dyDescent="0.2">
      <c r="A10" s="23" t="s">
        <v>80</v>
      </c>
      <c r="B10" s="164" t="s">
        <v>29</v>
      </c>
      <c r="C10" s="104">
        <v>3437</v>
      </c>
      <c r="D10" s="99">
        <v>2074</v>
      </c>
      <c r="E10" s="100">
        <v>1363</v>
      </c>
      <c r="F10" s="101">
        <v>182</v>
      </c>
      <c r="G10" s="102">
        <v>45</v>
      </c>
      <c r="H10" s="102">
        <v>1653</v>
      </c>
      <c r="I10" s="102">
        <v>1093</v>
      </c>
      <c r="J10" s="102">
        <v>124</v>
      </c>
      <c r="K10" s="102">
        <v>80</v>
      </c>
      <c r="L10" s="102">
        <v>31</v>
      </c>
      <c r="M10" s="102">
        <v>66</v>
      </c>
      <c r="N10" s="102"/>
      <c r="O10" s="102">
        <v>6</v>
      </c>
      <c r="P10" s="102">
        <v>34</v>
      </c>
      <c r="Q10" s="102">
        <v>10</v>
      </c>
      <c r="R10" s="102">
        <v>50</v>
      </c>
      <c r="S10" s="103">
        <v>63</v>
      </c>
    </row>
    <row r="11" spans="1:19" ht="18" customHeight="1" thickBot="1" x14ac:dyDescent="0.25">
      <c r="A11" s="24" t="s">
        <v>81</v>
      </c>
      <c r="B11" s="165" t="s">
        <v>29</v>
      </c>
      <c r="C11" s="94">
        <f>IF(C8=0,0,(C10/C8))</f>
        <v>7.7936507936507935</v>
      </c>
      <c r="D11" s="84">
        <f t="shared" ref="D11" si="2">IF(D8=0,0,(D10/D8))</f>
        <v>7.8264150943396222</v>
      </c>
      <c r="E11" s="85">
        <f t="shared" ref="E11" si="3">IF(E8=0,0,(E10/E8))</f>
        <v>7.7443181818181817</v>
      </c>
      <c r="F11" s="95">
        <f t="shared" ref="F11" si="4">IF(F8=0,0,(F10/F8))</f>
        <v>8.6666666666666661</v>
      </c>
      <c r="G11" s="84">
        <f t="shared" ref="G11" si="5">IF(G8=0,0,(G10/G8))</f>
        <v>7.5</v>
      </c>
      <c r="H11" s="84">
        <f t="shared" ref="H11" si="6">IF(H8=0,0,(H10/H8))</f>
        <v>7.7242990654205608</v>
      </c>
      <c r="I11" s="84">
        <f t="shared" ref="I11" si="7">IF(I8=0,0,(I10/I8))</f>
        <v>7.75177304964539</v>
      </c>
      <c r="J11" s="84">
        <f t="shared" ref="J11" si="8">IF(J8=0,0,(J10/J8))</f>
        <v>8.2666666666666675</v>
      </c>
      <c r="K11" s="84">
        <f t="shared" ref="K11" si="9">IF(K8=0,0,(K10/K8))</f>
        <v>8.8888888888888893</v>
      </c>
      <c r="L11" s="84">
        <f t="shared" ref="L11" si="10">IF(L8=0,0,(L10/L8))</f>
        <v>7.75</v>
      </c>
      <c r="M11" s="84">
        <f t="shared" ref="M11" si="11">IF(M8=0,0,(M10/M8))</f>
        <v>6.6</v>
      </c>
      <c r="N11" s="84">
        <f t="shared" ref="N11" si="12">IF(N8=0,0,(N10/N8))</f>
        <v>0</v>
      </c>
      <c r="O11" s="84">
        <f t="shared" ref="O11" si="13">IF(O8=0,0,(O10/O8))</f>
        <v>6</v>
      </c>
      <c r="P11" s="84">
        <f t="shared" ref="P11" si="14">IF(P8=0,0,(P10/P8))</f>
        <v>6.8</v>
      </c>
      <c r="Q11" s="84">
        <f t="shared" ref="Q11" si="15">IF(Q8=0,0,(Q10/Q8))</f>
        <v>10</v>
      </c>
      <c r="R11" s="84">
        <f t="shared" ref="R11" si="16">IF(R8=0,0,(R10/R8))</f>
        <v>8.3333333333333339</v>
      </c>
      <c r="S11" s="85">
        <f t="shared" ref="S11" si="17">IF(S8=0,0,(S10/S8))</f>
        <v>7.875</v>
      </c>
    </row>
    <row r="12" spans="1:19" ht="18" customHeight="1" x14ac:dyDescent="0.2">
      <c r="A12" s="435" t="s">
        <v>82</v>
      </c>
      <c r="B12" s="149" t="s">
        <v>29</v>
      </c>
      <c r="C12" s="104">
        <v>633</v>
      </c>
      <c r="D12" s="99">
        <v>328</v>
      </c>
      <c r="E12" s="100">
        <v>305</v>
      </c>
      <c r="F12" s="101">
        <v>14</v>
      </c>
      <c r="G12" s="102">
        <v>16</v>
      </c>
      <c r="H12" s="102">
        <v>267</v>
      </c>
      <c r="I12" s="102">
        <v>233</v>
      </c>
      <c r="J12" s="102">
        <v>15</v>
      </c>
      <c r="K12" s="102">
        <v>25</v>
      </c>
      <c r="L12" s="102">
        <v>14</v>
      </c>
      <c r="M12" s="102">
        <v>6</v>
      </c>
      <c r="N12" s="102">
        <v>4</v>
      </c>
      <c r="O12" s="102">
        <v>2</v>
      </c>
      <c r="P12" s="102">
        <v>8</v>
      </c>
      <c r="Q12" s="102">
        <v>7</v>
      </c>
      <c r="R12" s="102">
        <v>6</v>
      </c>
      <c r="S12" s="103">
        <v>16</v>
      </c>
    </row>
    <row r="13" spans="1:19" ht="18" customHeight="1" thickBot="1" x14ac:dyDescent="0.25">
      <c r="A13" s="436"/>
      <c r="B13" s="163" t="s">
        <v>17</v>
      </c>
      <c r="C13" s="78">
        <v>100</v>
      </c>
      <c r="D13" s="79">
        <f t="shared" ref="D13:S13" si="18">IF($C12=0,0%,(D12/$C12*100))</f>
        <v>51.816745655608209</v>
      </c>
      <c r="E13" s="80">
        <f t="shared" si="18"/>
        <v>48.183254344391784</v>
      </c>
      <c r="F13" s="78">
        <f t="shared" si="18"/>
        <v>2.2116903633491312</v>
      </c>
      <c r="G13" s="79">
        <f t="shared" si="18"/>
        <v>2.5276461295418642</v>
      </c>
      <c r="H13" s="79">
        <f t="shared" si="18"/>
        <v>42.18009478672986</v>
      </c>
      <c r="I13" s="79">
        <f t="shared" si="18"/>
        <v>36.808846761453395</v>
      </c>
      <c r="J13" s="79">
        <f t="shared" si="18"/>
        <v>2.3696682464454977</v>
      </c>
      <c r="K13" s="79">
        <f t="shared" si="18"/>
        <v>3.9494470774091628</v>
      </c>
      <c r="L13" s="79">
        <f t="shared" si="18"/>
        <v>2.2116903633491312</v>
      </c>
      <c r="M13" s="79">
        <f t="shared" si="18"/>
        <v>0.94786729857819907</v>
      </c>
      <c r="N13" s="79">
        <f t="shared" si="18"/>
        <v>0.63191153238546605</v>
      </c>
      <c r="O13" s="79">
        <f t="shared" si="18"/>
        <v>0.31595576619273302</v>
      </c>
      <c r="P13" s="79">
        <f t="shared" si="18"/>
        <v>1.2638230647709321</v>
      </c>
      <c r="Q13" s="79">
        <f t="shared" si="18"/>
        <v>1.1058451816745656</v>
      </c>
      <c r="R13" s="79">
        <f t="shared" si="18"/>
        <v>0.94786729857819907</v>
      </c>
      <c r="S13" s="80">
        <f t="shared" si="18"/>
        <v>2.5276461295418642</v>
      </c>
    </row>
    <row r="14" spans="1:19" ht="18" customHeight="1" x14ac:dyDescent="0.2">
      <c r="A14" s="23" t="s">
        <v>83</v>
      </c>
      <c r="B14" s="164" t="s">
        <v>29</v>
      </c>
      <c r="C14" s="104">
        <v>11346</v>
      </c>
      <c r="D14" s="99">
        <v>5874</v>
      </c>
      <c r="E14" s="100">
        <v>5472</v>
      </c>
      <c r="F14" s="101">
        <v>254</v>
      </c>
      <c r="G14" s="102">
        <v>291</v>
      </c>
      <c r="H14" s="102">
        <v>4767</v>
      </c>
      <c r="I14" s="102">
        <v>4163</v>
      </c>
      <c r="J14" s="102">
        <v>274</v>
      </c>
      <c r="K14" s="102">
        <v>460</v>
      </c>
      <c r="L14" s="102">
        <v>251</v>
      </c>
      <c r="M14" s="102">
        <v>116</v>
      </c>
      <c r="N14" s="102">
        <v>68</v>
      </c>
      <c r="O14" s="102">
        <v>31</v>
      </c>
      <c r="P14" s="102">
        <v>147</v>
      </c>
      <c r="Q14" s="102">
        <v>128</v>
      </c>
      <c r="R14" s="102">
        <v>113</v>
      </c>
      <c r="S14" s="103">
        <v>283</v>
      </c>
    </row>
    <row r="15" spans="1:19" ht="18" customHeight="1" thickBot="1" x14ac:dyDescent="0.25">
      <c r="A15" s="25" t="s">
        <v>81</v>
      </c>
      <c r="B15" s="166" t="s">
        <v>29</v>
      </c>
      <c r="C15" s="94">
        <f>IF(C12=0,0,(C14/C12))</f>
        <v>17.924170616113745</v>
      </c>
      <c r="D15" s="84">
        <f t="shared" ref="D15" si="19">IF(D12=0,0,(D14/D12))</f>
        <v>17.908536585365855</v>
      </c>
      <c r="E15" s="85">
        <f t="shared" ref="E15" si="20">IF(E12=0,0,(E14/E12))</f>
        <v>17.940983606557378</v>
      </c>
      <c r="F15" s="95">
        <f t="shared" ref="F15" si="21">IF(F12=0,0,(F14/F12))</f>
        <v>18.142857142857142</v>
      </c>
      <c r="G15" s="84">
        <f t="shared" ref="G15" si="22">IF(G12=0,0,(G14/G12))</f>
        <v>18.1875</v>
      </c>
      <c r="H15" s="84">
        <f t="shared" ref="H15" si="23">IF(H12=0,0,(H14/H12))</f>
        <v>17.853932584269664</v>
      </c>
      <c r="I15" s="84">
        <f t="shared" ref="I15" si="24">IF(I12=0,0,(I14/I12))</f>
        <v>17.866952789699571</v>
      </c>
      <c r="J15" s="84">
        <f t="shared" ref="J15" si="25">IF(J12=0,0,(J14/J12))</f>
        <v>18.266666666666666</v>
      </c>
      <c r="K15" s="84">
        <f t="shared" ref="K15" si="26">IF(K12=0,0,(K14/K12))</f>
        <v>18.399999999999999</v>
      </c>
      <c r="L15" s="84">
        <f t="shared" ref="L15" si="27">IF(L12=0,0,(L14/L12))</f>
        <v>17.928571428571427</v>
      </c>
      <c r="M15" s="84">
        <f t="shared" ref="M15" si="28">IF(M12=0,0,(M14/M12))</f>
        <v>19.333333333333332</v>
      </c>
      <c r="N15" s="84">
        <f t="shared" ref="N15" si="29">IF(N12=0,0,(N14/N12))</f>
        <v>17</v>
      </c>
      <c r="O15" s="84">
        <f t="shared" ref="O15" si="30">IF(O12=0,0,(O14/O12))</f>
        <v>15.5</v>
      </c>
      <c r="P15" s="84">
        <f t="shared" ref="P15" si="31">IF(P12=0,0,(P14/P12))</f>
        <v>18.375</v>
      </c>
      <c r="Q15" s="84">
        <f t="shared" ref="Q15" si="32">IF(Q12=0,0,(Q14/Q12))</f>
        <v>18.285714285714285</v>
      </c>
      <c r="R15" s="84">
        <f t="shared" ref="R15" si="33">IF(R12=0,0,(R14/R12))</f>
        <v>18.833333333333332</v>
      </c>
      <c r="S15" s="85">
        <f t="shared" ref="S15" si="34">IF(S12=0,0,(S14/S12))</f>
        <v>17.6875</v>
      </c>
    </row>
    <row r="16" spans="1:19" ht="18" customHeight="1" x14ac:dyDescent="0.2">
      <c r="A16" s="435" t="s">
        <v>84</v>
      </c>
      <c r="B16" s="149" t="s">
        <v>29</v>
      </c>
      <c r="C16" s="104">
        <v>476</v>
      </c>
      <c r="D16" s="99">
        <v>266</v>
      </c>
      <c r="E16" s="100">
        <v>210</v>
      </c>
      <c r="F16" s="101">
        <v>21</v>
      </c>
      <c r="G16" s="102">
        <v>13</v>
      </c>
      <c r="H16" s="102">
        <v>215</v>
      </c>
      <c r="I16" s="102">
        <v>162</v>
      </c>
      <c r="J16" s="102">
        <v>6</v>
      </c>
      <c r="K16" s="102">
        <v>7</v>
      </c>
      <c r="L16" s="102">
        <v>9</v>
      </c>
      <c r="M16" s="102">
        <v>13</v>
      </c>
      <c r="N16" s="102"/>
      <c r="O16" s="102">
        <v>3</v>
      </c>
      <c r="P16" s="102">
        <v>6</v>
      </c>
      <c r="Q16" s="102">
        <v>5</v>
      </c>
      <c r="R16" s="102">
        <v>9</v>
      </c>
      <c r="S16" s="103">
        <v>7</v>
      </c>
    </row>
    <row r="17" spans="1:19" ht="18" customHeight="1" thickBot="1" x14ac:dyDescent="0.25">
      <c r="A17" s="436"/>
      <c r="B17" s="163" t="s">
        <v>17</v>
      </c>
      <c r="C17" s="78">
        <v>100</v>
      </c>
      <c r="D17" s="79">
        <f t="shared" ref="D17:S17" si="35">IF($C16=0,0%,(D16/$C16*100))</f>
        <v>55.882352941176471</v>
      </c>
      <c r="E17" s="80">
        <f t="shared" si="35"/>
        <v>44.117647058823529</v>
      </c>
      <c r="F17" s="78">
        <f t="shared" si="35"/>
        <v>4.4117647058823533</v>
      </c>
      <c r="G17" s="79">
        <f t="shared" si="35"/>
        <v>2.73109243697479</v>
      </c>
      <c r="H17" s="79">
        <f t="shared" si="35"/>
        <v>45.168067226890756</v>
      </c>
      <c r="I17" s="79">
        <f t="shared" si="35"/>
        <v>34.033613445378151</v>
      </c>
      <c r="J17" s="79">
        <f t="shared" si="35"/>
        <v>1.2605042016806722</v>
      </c>
      <c r="K17" s="79">
        <f t="shared" si="35"/>
        <v>1.4705882352941175</v>
      </c>
      <c r="L17" s="79">
        <f t="shared" si="35"/>
        <v>1.8907563025210083</v>
      </c>
      <c r="M17" s="79">
        <f t="shared" si="35"/>
        <v>2.73109243697479</v>
      </c>
      <c r="N17" s="79">
        <f t="shared" si="35"/>
        <v>0</v>
      </c>
      <c r="O17" s="79">
        <f t="shared" si="35"/>
        <v>0.63025210084033612</v>
      </c>
      <c r="P17" s="79">
        <f t="shared" si="35"/>
        <v>1.2605042016806722</v>
      </c>
      <c r="Q17" s="79">
        <f t="shared" si="35"/>
        <v>1.0504201680672269</v>
      </c>
      <c r="R17" s="79">
        <f t="shared" si="35"/>
        <v>1.8907563025210083</v>
      </c>
      <c r="S17" s="80">
        <f t="shared" si="35"/>
        <v>1.4705882352941175</v>
      </c>
    </row>
    <row r="18" spans="1:19" ht="18" customHeight="1" x14ac:dyDescent="0.2">
      <c r="A18" s="23" t="s">
        <v>80</v>
      </c>
      <c r="B18" s="164" t="s">
        <v>29</v>
      </c>
      <c r="C18" s="104">
        <v>12664</v>
      </c>
      <c r="D18" s="99">
        <v>7100</v>
      </c>
      <c r="E18" s="100">
        <v>5564</v>
      </c>
      <c r="F18" s="101">
        <v>564</v>
      </c>
      <c r="G18" s="102">
        <v>369</v>
      </c>
      <c r="H18" s="102">
        <v>5753</v>
      </c>
      <c r="I18" s="102">
        <v>4305</v>
      </c>
      <c r="J18" s="102">
        <v>144</v>
      </c>
      <c r="K18" s="102">
        <v>175</v>
      </c>
      <c r="L18" s="102">
        <v>244</v>
      </c>
      <c r="M18" s="102">
        <v>329</v>
      </c>
      <c r="N18" s="102"/>
      <c r="O18" s="102">
        <v>78</v>
      </c>
      <c r="P18" s="102">
        <v>149</v>
      </c>
      <c r="Q18" s="102">
        <v>121</v>
      </c>
      <c r="R18" s="102">
        <v>246</v>
      </c>
      <c r="S18" s="103">
        <v>187</v>
      </c>
    </row>
    <row r="19" spans="1:19" ht="18" customHeight="1" thickBot="1" x14ac:dyDescent="0.25">
      <c r="A19" s="26" t="s">
        <v>81</v>
      </c>
      <c r="B19" s="166" t="s">
        <v>29</v>
      </c>
      <c r="C19" s="94">
        <f>IF(C16=0,0,(C18/C16))</f>
        <v>26.605042016806724</v>
      </c>
      <c r="D19" s="84">
        <f t="shared" ref="D19" si="36">IF(D16=0,0,(D18/D16))</f>
        <v>26.69172932330827</v>
      </c>
      <c r="E19" s="85">
        <f t="shared" ref="E19" si="37">IF(E16=0,0,(E18/E16))</f>
        <v>26.495238095238093</v>
      </c>
      <c r="F19" s="95">
        <f t="shared" ref="F19" si="38">IF(F16=0,0,(F18/F16))</f>
        <v>26.857142857142858</v>
      </c>
      <c r="G19" s="84">
        <f t="shared" ref="G19" si="39">IF(G16=0,0,(G18/G16))</f>
        <v>28.384615384615383</v>
      </c>
      <c r="H19" s="84">
        <f t="shared" ref="H19" si="40">IF(H16=0,0,(H18/H16))</f>
        <v>26.758139534883721</v>
      </c>
      <c r="I19" s="84">
        <f t="shared" ref="I19" si="41">IF(I16=0,0,(I18/I16))</f>
        <v>26.574074074074073</v>
      </c>
      <c r="J19" s="84">
        <f t="shared" ref="J19" si="42">IF(J16=0,0,(J18/J16))</f>
        <v>24</v>
      </c>
      <c r="K19" s="84">
        <f t="shared" ref="K19" si="43">IF(K16=0,0,(K18/K16))</f>
        <v>25</v>
      </c>
      <c r="L19" s="84">
        <f t="shared" ref="L19" si="44">IF(L16=0,0,(L18/L16))</f>
        <v>27.111111111111111</v>
      </c>
      <c r="M19" s="84">
        <f t="shared" ref="M19" si="45">IF(M16=0,0,(M18/M16))</f>
        <v>25.307692307692307</v>
      </c>
      <c r="N19" s="84">
        <f t="shared" ref="N19" si="46">IF(N16=0,0,(N18/N16))</f>
        <v>0</v>
      </c>
      <c r="O19" s="84">
        <f t="shared" ref="O19" si="47">IF(O16=0,0,(O18/O16))</f>
        <v>26</v>
      </c>
      <c r="P19" s="84">
        <f t="shared" ref="P19" si="48">IF(P16=0,0,(P18/P16))</f>
        <v>24.833333333333332</v>
      </c>
      <c r="Q19" s="84">
        <f t="shared" ref="Q19" si="49">IF(Q16=0,0,(Q18/Q16))</f>
        <v>24.2</v>
      </c>
      <c r="R19" s="84">
        <f t="shared" ref="R19" si="50">IF(R16=0,0,(R18/R16))</f>
        <v>27.333333333333332</v>
      </c>
      <c r="S19" s="85">
        <f t="shared" ref="S19" si="51">IF(S16=0,0,(S18/S16))</f>
        <v>26.714285714285715</v>
      </c>
    </row>
    <row r="20" spans="1:19" ht="18" customHeight="1" x14ac:dyDescent="0.2">
      <c r="A20" s="322" t="s">
        <v>85</v>
      </c>
      <c r="B20" s="149" t="s">
        <v>29</v>
      </c>
      <c r="C20" s="104">
        <v>1518</v>
      </c>
      <c r="D20" s="99">
        <v>869</v>
      </c>
      <c r="E20" s="100">
        <v>649</v>
      </c>
      <c r="F20" s="101">
        <v>40</v>
      </c>
      <c r="G20" s="102">
        <v>44</v>
      </c>
      <c r="H20" s="102">
        <v>757</v>
      </c>
      <c r="I20" s="102">
        <v>525</v>
      </c>
      <c r="J20" s="102">
        <v>12</v>
      </c>
      <c r="K20" s="102">
        <v>26</v>
      </c>
      <c r="L20" s="102">
        <v>9</v>
      </c>
      <c r="M20" s="102">
        <v>13</v>
      </c>
      <c r="N20" s="102">
        <v>1</v>
      </c>
      <c r="O20" s="102">
        <v>1</v>
      </c>
      <c r="P20" s="102">
        <v>23</v>
      </c>
      <c r="Q20" s="102">
        <v>18</v>
      </c>
      <c r="R20" s="102">
        <v>27</v>
      </c>
      <c r="S20" s="103">
        <v>22</v>
      </c>
    </row>
    <row r="21" spans="1:19" ht="18" customHeight="1" thickBot="1" x14ac:dyDescent="0.25">
      <c r="A21" s="307"/>
      <c r="B21" s="163" t="s">
        <v>17</v>
      </c>
      <c r="C21" s="78">
        <v>100</v>
      </c>
      <c r="D21" s="79">
        <f t="shared" ref="D21:S21" si="52">IF($C20=0,0%,(D20/$C20*100))</f>
        <v>57.246376811594203</v>
      </c>
      <c r="E21" s="80">
        <f t="shared" si="52"/>
        <v>42.753623188405797</v>
      </c>
      <c r="F21" s="78">
        <f t="shared" si="52"/>
        <v>2.6350461133069829</v>
      </c>
      <c r="G21" s="79">
        <f t="shared" si="52"/>
        <v>2.8985507246376812</v>
      </c>
      <c r="H21" s="79">
        <f t="shared" si="52"/>
        <v>49.868247694334649</v>
      </c>
      <c r="I21" s="79">
        <f t="shared" si="52"/>
        <v>34.584980237154149</v>
      </c>
      <c r="J21" s="79">
        <f t="shared" si="52"/>
        <v>0.79051383399209485</v>
      </c>
      <c r="K21" s="79">
        <f t="shared" si="52"/>
        <v>1.7127799736495388</v>
      </c>
      <c r="L21" s="79">
        <f t="shared" si="52"/>
        <v>0.59288537549407105</v>
      </c>
      <c r="M21" s="79">
        <f t="shared" si="52"/>
        <v>0.85638998682476941</v>
      </c>
      <c r="N21" s="79">
        <f t="shared" si="52"/>
        <v>6.5876152832674575E-2</v>
      </c>
      <c r="O21" s="79">
        <f t="shared" si="52"/>
        <v>6.5876152832674575E-2</v>
      </c>
      <c r="P21" s="79">
        <f t="shared" si="52"/>
        <v>1.5151515151515151</v>
      </c>
      <c r="Q21" s="79">
        <f t="shared" si="52"/>
        <v>1.1857707509881421</v>
      </c>
      <c r="R21" s="79">
        <f t="shared" si="52"/>
        <v>1.7786561264822136</v>
      </c>
      <c r="S21" s="80">
        <f t="shared" si="52"/>
        <v>1.4492753623188406</v>
      </c>
    </row>
    <row r="22" spans="1:19" ht="18" customHeight="1" x14ac:dyDescent="0.2">
      <c r="A22" s="23" t="s">
        <v>80</v>
      </c>
      <c r="B22" s="164" t="s">
        <v>29</v>
      </c>
      <c r="C22" s="104">
        <v>57235</v>
      </c>
      <c r="D22" s="99">
        <v>32602</v>
      </c>
      <c r="E22" s="100">
        <v>24633</v>
      </c>
      <c r="F22" s="101">
        <v>1527</v>
      </c>
      <c r="G22" s="102">
        <v>1666</v>
      </c>
      <c r="H22" s="102">
        <v>28408</v>
      </c>
      <c r="I22" s="102">
        <v>19944</v>
      </c>
      <c r="J22" s="102">
        <v>444</v>
      </c>
      <c r="K22" s="102">
        <v>1000</v>
      </c>
      <c r="L22" s="102">
        <v>343</v>
      </c>
      <c r="M22" s="102">
        <v>507</v>
      </c>
      <c r="N22" s="102">
        <v>32</v>
      </c>
      <c r="O22" s="102">
        <v>40</v>
      </c>
      <c r="P22" s="102">
        <v>855</v>
      </c>
      <c r="Q22" s="102">
        <v>641</v>
      </c>
      <c r="R22" s="102">
        <v>993</v>
      </c>
      <c r="S22" s="103">
        <v>835</v>
      </c>
    </row>
    <row r="23" spans="1:19" ht="18" customHeight="1" thickBot="1" x14ac:dyDescent="0.25">
      <c r="A23" s="26" t="s">
        <v>81</v>
      </c>
      <c r="B23" s="166" t="s">
        <v>29</v>
      </c>
      <c r="C23" s="94">
        <f>IF(C20=0,0,(C22/C20))</f>
        <v>37.704216073781289</v>
      </c>
      <c r="D23" s="84">
        <f t="shared" ref="D23" si="53">IF(D20=0,0,(D22/D20))</f>
        <v>37.516685845799771</v>
      </c>
      <c r="E23" s="85">
        <f t="shared" ref="E23" si="54">IF(E20=0,0,(E22/E20))</f>
        <v>37.955315870570111</v>
      </c>
      <c r="F23" s="95">
        <f t="shared" ref="F23" si="55">IF(F20=0,0,(F22/F20))</f>
        <v>38.174999999999997</v>
      </c>
      <c r="G23" s="84">
        <f t="shared" ref="G23" si="56">IF(G20=0,0,(G22/G20))</f>
        <v>37.863636363636367</v>
      </c>
      <c r="H23" s="84">
        <f t="shared" ref="H23" si="57">IF(H20=0,0,(H22/H20))</f>
        <v>37.527080581241741</v>
      </c>
      <c r="I23" s="84">
        <f t="shared" ref="I23" si="58">IF(I20=0,0,(I22/I20))</f>
        <v>37.988571428571426</v>
      </c>
      <c r="J23" s="84">
        <f t="shared" ref="J23" si="59">IF(J20=0,0,(J22/J20))</f>
        <v>37</v>
      </c>
      <c r="K23" s="84">
        <f t="shared" ref="K23" si="60">IF(K20=0,0,(K22/K20))</f>
        <v>38.46153846153846</v>
      </c>
      <c r="L23" s="84">
        <f t="shared" ref="L23" si="61">IF(L20=0,0,(L22/L20))</f>
        <v>38.111111111111114</v>
      </c>
      <c r="M23" s="84">
        <f t="shared" ref="M23" si="62">IF(M20=0,0,(M22/M20))</f>
        <v>39</v>
      </c>
      <c r="N23" s="84">
        <f t="shared" ref="N23" si="63">IF(N20=0,0,(N22/N20))</f>
        <v>32</v>
      </c>
      <c r="O23" s="84">
        <f t="shared" ref="O23" si="64">IF(O20=0,0,(O22/O20))</f>
        <v>40</v>
      </c>
      <c r="P23" s="84">
        <f t="shared" ref="P23" si="65">IF(P20=0,0,(P22/P20))</f>
        <v>37.173913043478258</v>
      </c>
      <c r="Q23" s="84">
        <f t="shared" ref="Q23" si="66">IF(Q20=0,0,(Q22/Q20))</f>
        <v>35.611111111111114</v>
      </c>
      <c r="R23" s="84">
        <f t="shared" ref="R23" si="67">IF(R20=0,0,(R22/R20))</f>
        <v>36.777777777777779</v>
      </c>
      <c r="S23" s="85">
        <f t="shared" ref="S23" si="68">IF(S20=0,0,(S22/S20))</f>
        <v>37.954545454545453</v>
      </c>
    </row>
    <row r="24" spans="1:19" ht="18" customHeight="1" x14ac:dyDescent="0.2">
      <c r="A24" s="441" t="s">
        <v>86</v>
      </c>
      <c r="B24" s="149" t="s">
        <v>29</v>
      </c>
      <c r="C24" s="104"/>
      <c r="D24" s="99"/>
      <c r="E24" s="100"/>
      <c r="F24" s="101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3"/>
    </row>
    <row r="25" spans="1:19" ht="18" customHeight="1" thickBot="1" x14ac:dyDescent="0.25">
      <c r="A25" s="436"/>
      <c r="B25" s="163" t="s">
        <v>17</v>
      </c>
      <c r="C25" s="78">
        <v>100</v>
      </c>
      <c r="D25" s="79">
        <f t="shared" ref="D25:S25" si="69">IF($C24=0,0%,(D24/$C24*100))</f>
        <v>0</v>
      </c>
      <c r="E25" s="80">
        <f t="shared" si="69"/>
        <v>0</v>
      </c>
      <c r="F25" s="78">
        <f t="shared" si="69"/>
        <v>0</v>
      </c>
      <c r="G25" s="79">
        <f t="shared" si="69"/>
        <v>0</v>
      </c>
      <c r="H25" s="79">
        <f t="shared" si="69"/>
        <v>0</v>
      </c>
      <c r="I25" s="79">
        <f t="shared" si="69"/>
        <v>0</v>
      </c>
      <c r="J25" s="79">
        <f t="shared" si="69"/>
        <v>0</v>
      </c>
      <c r="K25" s="79">
        <f t="shared" si="69"/>
        <v>0</v>
      </c>
      <c r="L25" s="79">
        <f t="shared" si="69"/>
        <v>0</v>
      </c>
      <c r="M25" s="79">
        <f t="shared" si="69"/>
        <v>0</v>
      </c>
      <c r="N25" s="79">
        <f t="shared" si="69"/>
        <v>0</v>
      </c>
      <c r="O25" s="79">
        <f t="shared" si="69"/>
        <v>0</v>
      </c>
      <c r="P25" s="79">
        <f t="shared" si="69"/>
        <v>0</v>
      </c>
      <c r="Q25" s="79">
        <f t="shared" si="69"/>
        <v>0</v>
      </c>
      <c r="R25" s="79">
        <f t="shared" si="69"/>
        <v>0</v>
      </c>
      <c r="S25" s="80">
        <f t="shared" si="69"/>
        <v>0</v>
      </c>
    </row>
    <row r="26" spans="1:19" ht="18" customHeight="1" x14ac:dyDescent="0.2">
      <c r="A26" s="23" t="s">
        <v>80</v>
      </c>
      <c r="B26" s="164" t="s">
        <v>29</v>
      </c>
      <c r="C26" s="104"/>
      <c r="D26" s="99"/>
      <c r="E26" s="100"/>
      <c r="F26" s="101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3"/>
    </row>
    <row r="27" spans="1:19" ht="18" customHeight="1" thickBot="1" x14ac:dyDescent="0.25">
      <c r="A27" s="26" t="s">
        <v>81</v>
      </c>
      <c r="B27" s="166" t="s">
        <v>29</v>
      </c>
      <c r="C27" s="94">
        <f>IF(C24=0,0,(C26/C24))</f>
        <v>0</v>
      </c>
      <c r="D27" s="84">
        <f t="shared" ref="D27" si="70">IF(D24=0,0,(D26/D24))</f>
        <v>0</v>
      </c>
      <c r="E27" s="85">
        <f t="shared" ref="E27" si="71">IF(E24=0,0,(E26/E24))</f>
        <v>0</v>
      </c>
      <c r="F27" s="95">
        <f t="shared" ref="F27" si="72">IF(F24=0,0,(F26/F24))</f>
        <v>0</v>
      </c>
      <c r="G27" s="84">
        <f t="shared" ref="G27" si="73">IF(G24=0,0,(G26/G24))</f>
        <v>0</v>
      </c>
      <c r="H27" s="84">
        <f t="shared" ref="H27" si="74">IF(H24=0,0,(H26/H24))</f>
        <v>0</v>
      </c>
      <c r="I27" s="84">
        <f t="shared" ref="I27" si="75">IF(I24=0,0,(I26/I24))</f>
        <v>0</v>
      </c>
      <c r="J27" s="84">
        <f t="shared" ref="J27" si="76">IF(J24=0,0,(J26/J24))</f>
        <v>0</v>
      </c>
      <c r="K27" s="84">
        <f t="shared" ref="K27" si="77">IF(K24=0,0,(K26/K24))</f>
        <v>0</v>
      </c>
      <c r="L27" s="84">
        <f t="shared" ref="L27" si="78">IF(L24=0,0,(L26/L24))</f>
        <v>0</v>
      </c>
      <c r="M27" s="84">
        <f t="shared" ref="M27" si="79">IF(M24=0,0,(M26/M24))</f>
        <v>0</v>
      </c>
      <c r="N27" s="84">
        <f t="shared" ref="N27" si="80">IF(N24=0,0,(N26/N24))</f>
        <v>0</v>
      </c>
      <c r="O27" s="84">
        <f t="shared" ref="O27" si="81">IF(O24=0,0,(O26/O24))</f>
        <v>0</v>
      </c>
      <c r="P27" s="84">
        <f t="shared" ref="P27" si="82">IF(P24=0,0,(P26/P24))</f>
        <v>0</v>
      </c>
      <c r="Q27" s="84">
        <f t="shared" ref="Q27" si="83">IF(Q24=0,0,(Q26/Q24))</f>
        <v>0</v>
      </c>
      <c r="R27" s="84">
        <f t="shared" ref="R27" si="84">IF(R24=0,0,(R26/R24))</f>
        <v>0</v>
      </c>
      <c r="S27" s="85">
        <f t="shared" ref="S27" si="85">IF(S24=0,0,(S26/S24))</f>
        <v>0</v>
      </c>
    </row>
    <row r="28" spans="1:19" ht="18" customHeight="1" x14ac:dyDescent="0.2">
      <c r="A28" s="441" t="s">
        <v>118</v>
      </c>
      <c r="B28" s="149" t="s">
        <v>29</v>
      </c>
      <c r="C28" s="218">
        <f>(C8+C12+C16+C20+C24)</f>
        <v>3068</v>
      </c>
      <c r="D28" s="219">
        <f t="shared" ref="D28:S28" si="86">(D8+D12+D16+D20+D24)</f>
        <v>1728</v>
      </c>
      <c r="E28" s="220">
        <f t="shared" si="86"/>
        <v>1340</v>
      </c>
      <c r="F28" s="218">
        <f t="shared" si="86"/>
        <v>96</v>
      </c>
      <c r="G28" s="219">
        <f t="shared" si="86"/>
        <v>79</v>
      </c>
      <c r="H28" s="219">
        <f t="shared" si="86"/>
        <v>1453</v>
      </c>
      <c r="I28" s="219">
        <f t="shared" si="86"/>
        <v>1061</v>
      </c>
      <c r="J28" s="219">
        <f t="shared" si="86"/>
        <v>48</v>
      </c>
      <c r="K28" s="219">
        <f t="shared" si="86"/>
        <v>67</v>
      </c>
      <c r="L28" s="219">
        <f t="shared" si="86"/>
        <v>36</v>
      </c>
      <c r="M28" s="219">
        <f t="shared" si="86"/>
        <v>42</v>
      </c>
      <c r="N28" s="219">
        <f t="shared" si="86"/>
        <v>5</v>
      </c>
      <c r="O28" s="219">
        <f t="shared" si="86"/>
        <v>7</v>
      </c>
      <c r="P28" s="219">
        <f t="shared" si="86"/>
        <v>42</v>
      </c>
      <c r="Q28" s="219">
        <f t="shared" si="86"/>
        <v>31</v>
      </c>
      <c r="R28" s="219">
        <f t="shared" si="86"/>
        <v>48</v>
      </c>
      <c r="S28" s="221">
        <f t="shared" si="86"/>
        <v>53</v>
      </c>
    </row>
    <row r="29" spans="1:19" ht="18" customHeight="1" thickBot="1" x14ac:dyDescent="0.25">
      <c r="A29" s="436"/>
      <c r="B29" s="163" t="s">
        <v>17</v>
      </c>
      <c r="C29" s="78">
        <v>100</v>
      </c>
      <c r="D29" s="79">
        <f t="shared" ref="D29:S29" si="87">IF($C28=0,0%,(D28/$C28*100))</f>
        <v>56.323337679269883</v>
      </c>
      <c r="E29" s="80">
        <f t="shared" si="87"/>
        <v>43.676662320730117</v>
      </c>
      <c r="F29" s="78">
        <f t="shared" si="87"/>
        <v>3.1290743155149938</v>
      </c>
      <c r="G29" s="79">
        <f t="shared" si="87"/>
        <v>2.57496740547588</v>
      </c>
      <c r="H29" s="79">
        <f t="shared" si="87"/>
        <v>47.359843546284225</v>
      </c>
      <c r="I29" s="79">
        <f t="shared" si="87"/>
        <v>34.58279009126467</v>
      </c>
      <c r="J29" s="79">
        <f t="shared" si="87"/>
        <v>1.5645371577574969</v>
      </c>
      <c r="K29" s="79">
        <f t="shared" si="87"/>
        <v>2.1838331160365057</v>
      </c>
      <c r="L29" s="79">
        <f t="shared" si="87"/>
        <v>1.1734028683181226</v>
      </c>
      <c r="M29" s="79">
        <f t="shared" si="87"/>
        <v>1.3689700130378095</v>
      </c>
      <c r="N29" s="79">
        <f t="shared" si="87"/>
        <v>0.16297262059973924</v>
      </c>
      <c r="O29" s="79">
        <f t="shared" si="87"/>
        <v>0.22816166883963493</v>
      </c>
      <c r="P29" s="79">
        <f t="shared" si="87"/>
        <v>1.3689700130378095</v>
      </c>
      <c r="Q29" s="79">
        <f t="shared" si="87"/>
        <v>1.0104302477183833</v>
      </c>
      <c r="R29" s="79">
        <f t="shared" si="87"/>
        <v>1.5645371577574969</v>
      </c>
      <c r="S29" s="80">
        <f t="shared" si="87"/>
        <v>1.727509778357236</v>
      </c>
    </row>
    <row r="30" spans="1:19" ht="18" customHeight="1" x14ac:dyDescent="0.2">
      <c r="A30" s="23" t="s">
        <v>80</v>
      </c>
      <c r="B30" s="164" t="s">
        <v>29</v>
      </c>
      <c r="C30" s="218">
        <f>(C10+C14+C18+C22+C26)</f>
        <v>84682</v>
      </c>
      <c r="D30" s="219">
        <f t="shared" ref="D30:S30" si="88">(D10+D14+D18+D22+D26)</f>
        <v>47650</v>
      </c>
      <c r="E30" s="220">
        <f t="shared" si="88"/>
        <v>37032</v>
      </c>
      <c r="F30" s="218">
        <f t="shared" si="88"/>
        <v>2527</v>
      </c>
      <c r="G30" s="219">
        <f t="shared" si="88"/>
        <v>2371</v>
      </c>
      <c r="H30" s="219">
        <f t="shared" si="88"/>
        <v>40581</v>
      </c>
      <c r="I30" s="219">
        <f t="shared" si="88"/>
        <v>29505</v>
      </c>
      <c r="J30" s="219">
        <f t="shared" si="88"/>
        <v>986</v>
      </c>
      <c r="K30" s="219">
        <f t="shared" si="88"/>
        <v>1715</v>
      </c>
      <c r="L30" s="219">
        <f t="shared" si="88"/>
        <v>869</v>
      </c>
      <c r="M30" s="219">
        <f t="shared" si="88"/>
        <v>1018</v>
      </c>
      <c r="N30" s="219">
        <f t="shared" si="88"/>
        <v>100</v>
      </c>
      <c r="O30" s="219">
        <f t="shared" si="88"/>
        <v>155</v>
      </c>
      <c r="P30" s="219">
        <f t="shared" si="88"/>
        <v>1185</v>
      </c>
      <c r="Q30" s="219">
        <f t="shared" si="88"/>
        <v>900</v>
      </c>
      <c r="R30" s="219">
        <f t="shared" si="88"/>
        <v>1402</v>
      </c>
      <c r="S30" s="220">
        <f t="shared" si="88"/>
        <v>1368</v>
      </c>
    </row>
    <row r="31" spans="1:19" ht="18" customHeight="1" thickBot="1" x14ac:dyDescent="0.25">
      <c r="A31" s="27" t="s">
        <v>81</v>
      </c>
      <c r="B31" s="167" t="s">
        <v>29</v>
      </c>
      <c r="C31" s="94">
        <f>IF(C28=0,0,(C30/C28))</f>
        <v>27.601694915254239</v>
      </c>
      <c r="D31" s="84">
        <f t="shared" ref="D31:S31" si="89">IF(D28=0,0,(D30/D28))</f>
        <v>27.575231481481481</v>
      </c>
      <c r="E31" s="85">
        <f t="shared" si="89"/>
        <v>27.635820895522389</v>
      </c>
      <c r="F31" s="95">
        <f t="shared" si="89"/>
        <v>26.322916666666668</v>
      </c>
      <c r="G31" s="84">
        <f t="shared" si="89"/>
        <v>30.0126582278481</v>
      </c>
      <c r="H31" s="84">
        <f t="shared" si="89"/>
        <v>27.92911218169305</v>
      </c>
      <c r="I31" s="84">
        <f t="shared" si="89"/>
        <v>27.808671065032989</v>
      </c>
      <c r="J31" s="84">
        <f t="shared" si="89"/>
        <v>20.541666666666668</v>
      </c>
      <c r="K31" s="84">
        <f t="shared" si="89"/>
        <v>25.597014925373134</v>
      </c>
      <c r="L31" s="84">
        <f t="shared" si="89"/>
        <v>24.138888888888889</v>
      </c>
      <c r="M31" s="84">
        <f t="shared" si="89"/>
        <v>24.238095238095237</v>
      </c>
      <c r="N31" s="84">
        <f t="shared" si="89"/>
        <v>20</v>
      </c>
      <c r="O31" s="84">
        <f t="shared" si="89"/>
        <v>22.142857142857142</v>
      </c>
      <c r="P31" s="84">
        <f t="shared" si="89"/>
        <v>28.214285714285715</v>
      </c>
      <c r="Q31" s="84">
        <f t="shared" si="89"/>
        <v>29.032258064516128</v>
      </c>
      <c r="R31" s="84">
        <f t="shared" si="89"/>
        <v>29.208333333333332</v>
      </c>
      <c r="S31" s="85">
        <f t="shared" si="89"/>
        <v>25.811320754716981</v>
      </c>
    </row>
    <row r="32" spans="1:19" ht="27" customHeight="1" thickTop="1" thickBot="1" x14ac:dyDescent="0.25">
      <c r="A32" s="442" t="s">
        <v>87</v>
      </c>
      <c r="B32" s="443"/>
      <c r="C32" s="443"/>
      <c r="D32" s="443"/>
      <c r="E32" s="443"/>
      <c r="F32" s="443"/>
      <c r="G32" s="443"/>
      <c r="H32" s="443"/>
      <c r="I32" s="443"/>
      <c r="J32" s="443"/>
      <c r="K32" s="443"/>
      <c r="L32" s="443"/>
      <c r="M32" s="443"/>
      <c r="N32" s="443"/>
      <c r="O32" s="443"/>
      <c r="P32" s="443"/>
      <c r="Q32" s="443"/>
      <c r="R32" s="443"/>
      <c r="S32" s="444"/>
    </row>
    <row r="33" spans="1:19" ht="18" customHeight="1" x14ac:dyDescent="0.2">
      <c r="A33" s="322" t="s">
        <v>88</v>
      </c>
      <c r="B33" s="149" t="s">
        <v>29</v>
      </c>
      <c r="C33" s="104">
        <v>949</v>
      </c>
      <c r="D33" s="99">
        <v>511</v>
      </c>
      <c r="E33" s="100">
        <v>438</v>
      </c>
      <c r="F33" s="101">
        <v>31</v>
      </c>
      <c r="G33" s="102">
        <v>28</v>
      </c>
      <c r="H33" s="102">
        <v>426</v>
      </c>
      <c r="I33" s="102">
        <v>334</v>
      </c>
      <c r="J33" s="102">
        <v>19</v>
      </c>
      <c r="K33" s="102">
        <v>33</v>
      </c>
      <c r="L33" s="102">
        <v>8</v>
      </c>
      <c r="M33" s="102">
        <v>12</v>
      </c>
      <c r="N33" s="102">
        <v>1</v>
      </c>
      <c r="O33" s="102">
        <v>1</v>
      </c>
      <c r="P33" s="102">
        <v>9</v>
      </c>
      <c r="Q33" s="102">
        <v>8</v>
      </c>
      <c r="R33" s="102">
        <v>17</v>
      </c>
      <c r="S33" s="103">
        <v>22</v>
      </c>
    </row>
    <row r="34" spans="1:19" ht="18" customHeight="1" thickBot="1" x14ac:dyDescent="0.25">
      <c r="A34" s="307"/>
      <c r="B34" s="168" t="s">
        <v>17</v>
      </c>
      <c r="C34" s="78">
        <v>100</v>
      </c>
      <c r="D34" s="79">
        <f t="shared" ref="D34:S34" si="90">IF($C33=0,0%,(D33/$C33*100))</f>
        <v>53.846153846153847</v>
      </c>
      <c r="E34" s="80">
        <f t="shared" si="90"/>
        <v>46.153846153846153</v>
      </c>
      <c r="F34" s="78">
        <f t="shared" si="90"/>
        <v>3.2665964172813484</v>
      </c>
      <c r="G34" s="79">
        <f t="shared" si="90"/>
        <v>2.9504741833508956</v>
      </c>
      <c r="H34" s="79">
        <f t="shared" si="90"/>
        <v>44.889357218124346</v>
      </c>
      <c r="I34" s="79">
        <f t="shared" si="90"/>
        <v>35.194942044257111</v>
      </c>
      <c r="J34" s="79">
        <f t="shared" si="90"/>
        <v>2.0021074815595363</v>
      </c>
      <c r="K34" s="79">
        <f t="shared" si="90"/>
        <v>3.4773445732349839</v>
      </c>
      <c r="L34" s="79">
        <f t="shared" si="90"/>
        <v>0.84299262381454154</v>
      </c>
      <c r="M34" s="79">
        <f t="shared" si="90"/>
        <v>1.2644889357218125</v>
      </c>
      <c r="N34" s="79">
        <f t="shared" si="90"/>
        <v>0.10537407797681769</v>
      </c>
      <c r="O34" s="79">
        <f t="shared" si="90"/>
        <v>0.10537407797681769</v>
      </c>
      <c r="P34" s="79">
        <f t="shared" si="90"/>
        <v>0.9483667017913594</v>
      </c>
      <c r="Q34" s="79">
        <f t="shared" si="90"/>
        <v>0.84299262381454154</v>
      </c>
      <c r="R34" s="79">
        <f t="shared" si="90"/>
        <v>1.7913593256059008</v>
      </c>
      <c r="S34" s="80">
        <f t="shared" si="90"/>
        <v>2.3182297154899896</v>
      </c>
    </row>
    <row r="35" spans="1:19" ht="18" customHeight="1" x14ac:dyDescent="0.2">
      <c r="A35" s="23" t="s">
        <v>89</v>
      </c>
      <c r="B35" s="169" t="s">
        <v>114</v>
      </c>
      <c r="C35" s="104">
        <v>400539</v>
      </c>
      <c r="D35" s="99">
        <v>215270</v>
      </c>
      <c r="E35" s="100">
        <v>185269</v>
      </c>
      <c r="F35" s="101">
        <v>13550</v>
      </c>
      <c r="G35" s="102">
        <v>10918</v>
      </c>
      <c r="H35" s="102">
        <v>178550</v>
      </c>
      <c r="I35" s="102">
        <v>142304</v>
      </c>
      <c r="J35" s="102">
        <v>7455</v>
      </c>
      <c r="K35" s="102">
        <v>14319</v>
      </c>
      <c r="L35" s="102">
        <v>3736</v>
      </c>
      <c r="M35" s="102">
        <v>5627</v>
      </c>
      <c r="N35" s="102">
        <v>500</v>
      </c>
      <c r="O35" s="102">
        <v>500</v>
      </c>
      <c r="P35" s="102">
        <v>3868</v>
      </c>
      <c r="Q35" s="102">
        <v>2927</v>
      </c>
      <c r="R35" s="102">
        <v>7611</v>
      </c>
      <c r="S35" s="103">
        <v>8674</v>
      </c>
    </row>
    <row r="36" spans="1:19" ht="18" customHeight="1" thickBot="1" x14ac:dyDescent="0.25">
      <c r="A36" s="24" t="s">
        <v>90</v>
      </c>
      <c r="B36" s="165" t="s">
        <v>114</v>
      </c>
      <c r="C36" s="94">
        <f>IF(C33=0,0,(C35/C33))</f>
        <v>422.06427818756583</v>
      </c>
      <c r="D36" s="84">
        <f t="shared" ref="D36" si="91">IF(D33=0,0,(D35/D33))</f>
        <v>421.27201565557732</v>
      </c>
      <c r="E36" s="85">
        <f t="shared" ref="E36" si="92">IF(E33=0,0,(E35/E33))</f>
        <v>422.98858447488584</v>
      </c>
      <c r="F36" s="95">
        <f t="shared" ref="F36" si="93">IF(F33=0,0,(F35/F33))</f>
        <v>437.09677419354841</v>
      </c>
      <c r="G36" s="84">
        <f t="shared" ref="G36" si="94">IF(G33=0,0,(G35/G33))</f>
        <v>389.92857142857144</v>
      </c>
      <c r="H36" s="84">
        <f t="shared" ref="H36" si="95">IF(H33=0,0,(H35/H33))</f>
        <v>419.13145539906105</v>
      </c>
      <c r="I36" s="84">
        <f t="shared" ref="I36" si="96">IF(I33=0,0,(I35/I33))</f>
        <v>426.05988023952096</v>
      </c>
      <c r="J36" s="84">
        <f t="shared" ref="J36" si="97">IF(J33=0,0,(J35/J33))</f>
        <v>392.36842105263156</v>
      </c>
      <c r="K36" s="84">
        <f t="shared" ref="K36" si="98">IF(K33=0,0,(K35/K33))</f>
        <v>433.90909090909093</v>
      </c>
      <c r="L36" s="84">
        <f t="shared" ref="L36" si="99">IF(L33=0,0,(L35/L33))</f>
        <v>467</v>
      </c>
      <c r="M36" s="84">
        <f t="shared" ref="M36" si="100">IF(M33=0,0,(M35/M33))</f>
        <v>468.91666666666669</v>
      </c>
      <c r="N36" s="84">
        <f t="shared" ref="N36" si="101">IF(N33=0,0,(N35/N33))</f>
        <v>500</v>
      </c>
      <c r="O36" s="84">
        <f t="shared" ref="O36" si="102">IF(O33=0,0,(O35/O33))</f>
        <v>500</v>
      </c>
      <c r="P36" s="84">
        <f t="shared" ref="P36" si="103">IF(P33=0,0,(P35/P33))</f>
        <v>429.77777777777777</v>
      </c>
      <c r="Q36" s="84">
        <f t="shared" ref="Q36" si="104">IF(Q33=0,0,(Q35/Q33))</f>
        <v>365.875</v>
      </c>
      <c r="R36" s="84">
        <f t="shared" ref="R36" si="105">IF(R33=0,0,(R35/R33))</f>
        <v>447.70588235294116</v>
      </c>
      <c r="S36" s="85">
        <f t="shared" ref="S36" si="106">IF(S33=0,0,(S35/S33))</f>
        <v>394.27272727272725</v>
      </c>
    </row>
    <row r="37" spans="1:19" ht="18" customHeight="1" x14ac:dyDescent="0.2">
      <c r="A37" s="441" t="s">
        <v>91</v>
      </c>
      <c r="B37" s="149" t="s">
        <v>29</v>
      </c>
      <c r="C37" s="104">
        <v>1109</v>
      </c>
      <c r="D37" s="99">
        <v>601</v>
      </c>
      <c r="E37" s="100">
        <v>508</v>
      </c>
      <c r="F37" s="101">
        <v>31</v>
      </c>
      <c r="G37" s="102">
        <v>41</v>
      </c>
      <c r="H37" s="102">
        <v>512</v>
      </c>
      <c r="I37" s="102">
        <v>400</v>
      </c>
      <c r="J37" s="102">
        <v>14</v>
      </c>
      <c r="K37" s="102">
        <v>27</v>
      </c>
      <c r="L37" s="102">
        <v>11</v>
      </c>
      <c r="M37" s="102">
        <v>5</v>
      </c>
      <c r="N37" s="102">
        <v>2</v>
      </c>
      <c r="O37" s="102">
        <v>5</v>
      </c>
      <c r="P37" s="102">
        <v>13</v>
      </c>
      <c r="Q37" s="102">
        <v>10</v>
      </c>
      <c r="R37" s="102">
        <v>18</v>
      </c>
      <c r="S37" s="103">
        <v>20</v>
      </c>
    </row>
    <row r="38" spans="1:19" ht="18" customHeight="1" thickBot="1" x14ac:dyDescent="0.25">
      <c r="A38" s="436"/>
      <c r="B38" s="163" t="s">
        <v>17</v>
      </c>
      <c r="C38" s="78">
        <v>100</v>
      </c>
      <c r="D38" s="79">
        <f t="shared" ref="D38:S38" si="107">IF($C37=0,0%,(D37/$C37*100))</f>
        <v>54.192966636609562</v>
      </c>
      <c r="E38" s="80">
        <f t="shared" si="107"/>
        <v>45.807033363390445</v>
      </c>
      <c r="F38" s="78">
        <f t="shared" si="107"/>
        <v>2.7953110910730388</v>
      </c>
      <c r="G38" s="79">
        <f t="shared" si="107"/>
        <v>3.6970243462578898</v>
      </c>
      <c r="H38" s="79">
        <f t="shared" si="107"/>
        <v>46.167718665464378</v>
      </c>
      <c r="I38" s="79">
        <f t="shared" si="107"/>
        <v>36.068530207394048</v>
      </c>
      <c r="J38" s="79">
        <f t="shared" si="107"/>
        <v>1.2623985572587917</v>
      </c>
      <c r="K38" s="79">
        <f t="shared" si="107"/>
        <v>2.4346257889990985</v>
      </c>
      <c r="L38" s="79">
        <f t="shared" si="107"/>
        <v>0.99188458070333629</v>
      </c>
      <c r="M38" s="79">
        <f t="shared" si="107"/>
        <v>0.45085662759242562</v>
      </c>
      <c r="N38" s="79">
        <f t="shared" si="107"/>
        <v>0.18034265103697023</v>
      </c>
      <c r="O38" s="79">
        <f t="shared" si="107"/>
        <v>0.45085662759242562</v>
      </c>
      <c r="P38" s="79">
        <f t="shared" si="107"/>
        <v>1.1722272317403066</v>
      </c>
      <c r="Q38" s="79">
        <f t="shared" si="107"/>
        <v>0.90171325518485124</v>
      </c>
      <c r="R38" s="79">
        <f t="shared" si="107"/>
        <v>1.6230838593327321</v>
      </c>
      <c r="S38" s="80">
        <f t="shared" si="107"/>
        <v>1.8034265103697025</v>
      </c>
    </row>
    <row r="39" spans="1:19" ht="18" customHeight="1" x14ac:dyDescent="0.2">
      <c r="A39" s="23" t="s">
        <v>89</v>
      </c>
      <c r="B39" s="164" t="s">
        <v>114</v>
      </c>
      <c r="C39" s="104">
        <v>837315</v>
      </c>
      <c r="D39" s="99">
        <v>452768</v>
      </c>
      <c r="E39" s="100">
        <v>384547</v>
      </c>
      <c r="F39" s="101">
        <v>23716</v>
      </c>
      <c r="G39" s="102">
        <v>29909</v>
      </c>
      <c r="H39" s="102">
        <v>385229</v>
      </c>
      <c r="I39" s="102">
        <v>303391</v>
      </c>
      <c r="J39" s="102">
        <v>11085</v>
      </c>
      <c r="K39" s="102">
        <v>20637</v>
      </c>
      <c r="L39" s="102">
        <v>7996</v>
      </c>
      <c r="M39" s="102">
        <v>3650</v>
      </c>
      <c r="N39" s="102">
        <v>1491</v>
      </c>
      <c r="O39" s="102">
        <v>3823</v>
      </c>
      <c r="P39" s="102">
        <v>9890</v>
      </c>
      <c r="Q39" s="102">
        <v>7649</v>
      </c>
      <c r="R39" s="102">
        <v>13361</v>
      </c>
      <c r="S39" s="103">
        <v>15488</v>
      </c>
    </row>
    <row r="40" spans="1:19" ht="18" customHeight="1" thickBot="1" x14ac:dyDescent="0.25">
      <c r="A40" s="24" t="s">
        <v>90</v>
      </c>
      <c r="B40" s="165" t="s">
        <v>114</v>
      </c>
      <c r="C40" s="94">
        <f>IF(C37=0,0,(C39/C37))</f>
        <v>755.01803426510367</v>
      </c>
      <c r="D40" s="84">
        <f t="shared" ref="D40" si="108">IF(D37=0,0,(D39/D37))</f>
        <v>753.35773710482533</v>
      </c>
      <c r="E40" s="85">
        <f t="shared" ref="E40" si="109">IF(E37=0,0,(E39/E37))</f>
        <v>756.98228346456688</v>
      </c>
      <c r="F40" s="95">
        <f t="shared" ref="F40" si="110">IF(F37=0,0,(F39/F37))</f>
        <v>765.0322580645161</v>
      </c>
      <c r="G40" s="84">
        <f t="shared" ref="G40" si="111">IF(G37=0,0,(G39/G37))</f>
        <v>729.48780487804879</v>
      </c>
      <c r="H40" s="84">
        <f t="shared" ref="H40" si="112">IF(H37=0,0,(H39/H37))</f>
        <v>752.400390625</v>
      </c>
      <c r="I40" s="84">
        <f t="shared" ref="I40" si="113">IF(I37=0,0,(I39/I37))</f>
        <v>758.47749999999996</v>
      </c>
      <c r="J40" s="84">
        <f t="shared" ref="J40" si="114">IF(J37=0,0,(J39/J37))</f>
        <v>791.78571428571433</v>
      </c>
      <c r="K40" s="84">
        <f t="shared" ref="K40" si="115">IF(K37=0,0,(K39/K37))</f>
        <v>764.33333333333337</v>
      </c>
      <c r="L40" s="84">
        <f t="shared" ref="L40" si="116">IF(L37=0,0,(L39/L37))</f>
        <v>726.90909090909088</v>
      </c>
      <c r="M40" s="84">
        <f t="shared" ref="M40" si="117">IF(M37=0,0,(M39/M37))</f>
        <v>730</v>
      </c>
      <c r="N40" s="84">
        <f t="shared" ref="N40" si="118">IF(N37=0,0,(N39/N37))</f>
        <v>745.5</v>
      </c>
      <c r="O40" s="84">
        <f t="shared" ref="O40" si="119">IF(O37=0,0,(O39/O37))</f>
        <v>764.6</v>
      </c>
      <c r="P40" s="84">
        <f t="shared" ref="P40" si="120">IF(P37=0,0,(P39/P37))</f>
        <v>760.76923076923072</v>
      </c>
      <c r="Q40" s="84">
        <f t="shared" ref="Q40" si="121">IF(Q37=0,0,(Q39/Q37))</f>
        <v>764.9</v>
      </c>
      <c r="R40" s="84">
        <f t="shared" ref="R40" si="122">IF(R37=0,0,(R39/R37))</f>
        <v>742.27777777777783</v>
      </c>
      <c r="S40" s="85">
        <f t="shared" ref="S40" si="123">IF(S37=0,0,(S39/S37))</f>
        <v>774.4</v>
      </c>
    </row>
    <row r="41" spans="1:19" ht="18" customHeight="1" x14ac:dyDescent="0.2">
      <c r="A41" s="441" t="s">
        <v>92</v>
      </c>
      <c r="B41" s="149" t="s">
        <v>29</v>
      </c>
      <c r="C41" s="104">
        <v>3126</v>
      </c>
      <c r="D41" s="99">
        <v>1870</v>
      </c>
      <c r="E41" s="100">
        <v>1256</v>
      </c>
      <c r="F41" s="101">
        <v>106</v>
      </c>
      <c r="G41" s="102">
        <v>87</v>
      </c>
      <c r="H41" s="102">
        <v>1555</v>
      </c>
      <c r="I41" s="102">
        <v>994</v>
      </c>
      <c r="J41" s="102">
        <v>51</v>
      </c>
      <c r="K41" s="102">
        <v>51</v>
      </c>
      <c r="L41" s="102">
        <v>39</v>
      </c>
      <c r="M41" s="102">
        <v>33</v>
      </c>
      <c r="N41" s="102">
        <v>2</v>
      </c>
      <c r="O41" s="102">
        <v>4</v>
      </c>
      <c r="P41" s="102">
        <v>42</v>
      </c>
      <c r="Q41" s="102">
        <v>25</v>
      </c>
      <c r="R41" s="102">
        <v>75</v>
      </c>
      <c r="S41" s="103">
        <v>62</v>
      </c>
    </row>
    <row r="42" spans="1:19" ht="18" customHeight="1" thickBot="1" x14ac:dyDescent="0.25">
      <c r="A42" s="436"/>
      <c r="B42" s="163" t="s">
        <v>17</v>
      </c>
      <c r="C42" s="78">
        <v>100</v>
      </c>
      <c r="D42" s="79">
        <f t="shared" ref="D42:S42" si="124">IF($C41=0,0%,(D41/$C41*100))</f>
        <v>59.820857325655787</v>
      </c>
      <c r="E42" s="80">
        <f t="shared" si="124"/>
        <v>40.179142674344206</v>
      </c>
      <c r="F42" s="78">
        <f t="shared" si="124"/>
        <v>3.3909149072296865</v>
      </c>
      <c r="G42" s="79">
        <f t="shared" si="124"/>
        <v>2.783109404990403</v>
      </c>
      <c r="H42" s="79">
        <f t="shared" si="124"/>
        <v>49.744081893793982</v>
      </c>
      <c r="I42" s="79">
        <f t="shared" si="124"/>
        <v>31.797824696097248</v>
      </c>
      <c r="J42" s="79">
        <f t="shared" si="124"/>
        <v>1.6314779270633395</v>
      </c>
      <c r="K42" s="79">
        <f t="shared" si="124"/>
        <v>1.6314779270633395</v>
      </c>
      <c r="L42" s="79">
        <f t="shared" si="124"/>
        <v>1.2476007677543186</v>
      </c>
      <c r="M42" s="79">
        <f t="shared" si="124"/>
        <v>1.0556621880998081</v>
      </c>
      <c r="N42" s="79">
        <f t="shared" si="124"/>
        <v>6.3979526551503518E-2</v>
      </c>
      <c r="O42" s="79">
        <f t="shared" si="124"/>
        <v>0.12795905310300704</v>
      </c>
      <c r="P42" s="79">
        <f t="shared" si="124"/>
        <v>1.3435700575815739</v>
      </c>
      <c r="Q42" s="79">
        <f t="shared" si="124"/>
        <v>0.79974408189379398</v>
      </c>
      <c r="R42" s="79">
        <f t="shared" si="124"/>
        <v>2.3992322456813819</v>
      </c>
      <c r="S42" s="80">
        <f t="shared" si="124"/>
        <v>1.9833653230966091</v>
      </c>
    </row>
    <row r="43" spans="1:19" ht="18" customHeight="1" x14ac:dyDescent="0.2">
      <c r="A43" s="23" t="s">
        <v>89</v>
      </c>
      <c r="B43" s="164" t="s">
        <v>114</v>
      </c>
      <c r="C43" s="104">
        <v>4238560</v>
      </c>
      <c r="D43" s="99">
        <v>2548049</v>
      </c>
      <c r="E43" s="100">
        <v>1690511</v>
      </c>
      <c r="F43" s="101">
        <v>147042</v>
      </c>
      <c r="G43" s="102">
        <v>124677</v>
      </c>
      <c r="H43" s="102">
        <v>2117890</v>
      </c>
      <c r="I43" s="102">
        <v>1331477</v>
      </c>
      <c r="J43" s="102">
        <v>69305</v>
      </c>
      <c r="K43" s="102">
        <v>67919</v>
      </c>
      <c r="L43" s="102">
        <v>54534</v>
      </c>
      <c r="M43" s="102">
        <v>46006</v>
      </c>
      <c r="N43" s="102">
        <v>3213</v>
      </c>
      <c r="O43" s="102">
        <v>6077</v>
      </c>
      <c r="P43" s="102">
        <v>56829</v>
      </c>
      <c r="Q43" s="102">
        <v>32061</v>
      </c>
      <c r="R43" s="102">
        <v>99236</v>
      </c>
      <c r="S43" s="103">
        <v>82294</v>
      </c>
    </row>
    <row r="44" spans="1:19" ht="18" customHeight="1" thickBot="1" x14ac:dyDescent="0.25">
      <c r="A44" s="24" t="s">
        <v>90</v>
      </c>
      <c r="B44" s="165" t="s">
        <v>114</v>
      </c>
      <c r="C44" s="94">
        <f>IF(C41=0,0,(C43/C41))</f>
        <v>1355.9053103007038</v>
      </c>
      <c r="D44" s="84">
        <f t="shared" ref="D44" si="125">IF(D41=0,0,(D43/D41))</f>
        <v>1362.5930481283422</v>
      </c>
      <c r="E44" s="85">
        <f t="shared" ref="E44" si="126">IF(E41=0,0,(E43/E41))</f>
        <v>1345.9482484076434</v>
      </c>
      <c r="F44" s="95">
        <f t="shared" ref="F44" si="127">IF(F41=0,0,(F43/F41))</f>
        <v>1387.1886792452831</v>
      </c>
      <c r="G44" s="84">
        <f t="shared" ref="G44" si="128">IF(G41=0,0,(G43/G41))</f>
        <v>1433.0689655172414</v>
      </c>
      <c r="H44" s="84">
        <f t="shared" ref="H44" si="129">IF(H41=0,0,(H43/H41))</f>
        <v>1361.9871382636657</v>
      </c>
      <c r="I44" s="84">
        <f t="shared" ref="I44" si="130">IF(I41=0,0,(I43/I41))</f>
        <v>1339.5140845070423</v>
      </c>
      <c r="J44" s="84">
        <f t="shared" ref="J44" si="131">IF(J41=0,0,(J43/J41))</f>
        <v>1358.9215686274511</v>
      </c>
      <c r="K44" s="84">
        <f t="shared" ref="K44" si="132">IF(K41=0,0,(K43/K41))</f>
        <v>1331.7450980392157</v>
      </c>
      <c r="L44" s="84">
        <f t="shared" ref="L44" si="133">IF(L41=0,0,(L43/L41))</f>
        <v>1398.3076923076924</v>
      </c>
      <c r="M44" s="84">
        <f t="shared" ref="M44" si="134">IF(M41=0,0,(M43/M41))</f>
        <v>1394.121212121212</v>
      </c>
      <c r="N44" s="84">
        <f t="shared" ref="N44" si="135">IF(N41=0,0,(N43/N41))</f>
        <v>1606.5</v>
      </c>
      <c r="O44" s="84">
        <f t="shared" ref="O44" si="136">IF(O41=0,0,(O43/O41))</f>
        <v>1519.25</v>
      </c>
      <c r="P44" s="84">
        <f t="shared" ref="P44" si="137">IF(P41=0,0,(P43/P41))</f>
        <v>1353.0714285714287</v>
      </c>
      <c r="Q44" s="84">
        <f t="shared" ref="Q44" si="138">IF(Q41=0,0,(Q43/Q41))</f>
        <v>1282.44</v>
      </c>
      <c r="R44" s="84">
        <f t="shared" ref="R44" si="139">IF(R41=0,0,(R43/R41))</f>
        <v>1323.1466666666668</v>
      </c>
      <c r="S44" s="85">
        <f t="shared" ref="S44" si="140">IF(S41=0,0,(S43/S41))</f>
        <v>1327.3225806451612</v>
      </c>
    </row>
    <row r="45" spans="1:19" ht="18" customHeight="1" x14ac:dyDescent="0.2">
      <c r="A45" s="441" t="s">
        <v>93</v>
      </c>
      <c r="B45" s="149" t="s">
        <v>29</v>
      </c>
      <c r="C45" s="104">
        <v>2024</v>
      </c>
      <c r="D45" s="99">
        <v>1141</v>
      </c>
      <c r="E45" s="100">
        <v>883</v>
      </c>
      <c r="F45" s="101">
        <v>67</v>
      </c>
      <c r="G45" s="102">
        <v>49</v>
      </c>
      <c r="H45" s="102">
        <v>964</v>
      </c>
      <c r="I45" s="102">
        <v>710</v>
      </c>
      <c r="J45" s="102">
        <v>26</v>
      </c>
      <c r="K45" s="102">
        <v>55</v>
      </c>
      <c r="L45" s="102">
        <v>16</v>
      </c>
      <c r="M45" s="102">
        <v>28</v>
      </c>
      <c r="N45" s="102">
        <v>3</v>
      </c>
      <c r="O45" s="102">
        <v>5</v>
      </c>
      <c r="P45" s="102">
        <v>17</v>
      </c>
      <c r="Q45" s="102">
        <v>11</v>
      </c>
      <c r="R45" s="102">
        <v>48</v>
      </c>
      <c r="S45" s="103">
        <v>25</v>
      </c>
    </row>
    <row r="46" spans="1:19" ht="18" customHeight="1" thickBot="1" x14ac:dyDescent="0.25">
      <c r="A46" s="436"/>
      <c r="B46" s="163" t="s">
        <v>17</v>
      </c>
      <c r="C46" s="78">
        <v>100</v>
      </c>
      <c r="D46" s="79">
        <f t="shared" ref="D46:S46" si="141">IF($C45=0,0%,(D45/$C45*100))</f>
        <v>56.373517786561266</v>
      </c>
      <c r="E46" s="80">
        <f t="shared" si="141"/>
        <v>43.626482213438734</v>
      </c>
      <c r="F46" s="78">
        <f t="shared" si="141"/>
        <v>3.3102766798418974</v>
      </c>
      <c r="G46" s="79">
        <f t="shared" si="141"/>
        <v>2.4209486166007905</v>
      </c>
      <c r="H46" s="79">
        <f t="shared" si="141"/>
        <v>47.628458498023718</v>
      </c>
      <c r="I46" s="79">
        <f t="shared" si="141"/>
        <v>35.079051383399204</v>
      </c>
      <c r="J46" s="79">
        <f t="shared" si="141"/>
        <v>1.2845849802371543</v>
      </c>
      <c r="K46" s="79">
        <f t="shared" si="141"/>
        <v>2.7173913043478262</v>
      </c>
      <c r="L46" s="79">
        <f t="shared" si="141"/>
        <v>0.79051383399209485</v>
      </c>
      <c r="M46" s="79">
        <f t="shared" si="141"/>
        <v>1.383399209486166</v>
      </c>
      <c r="N46" s="79">
        <f t="shared" si="141"/>
        <v>0.14822134387351776</v>
      </c>
      <c r="O46" s="79">
        <f t="shared" si="141"/>
        <v>0.24703557312252966</v>
      </c>
      <c r="P46" s="79">
        <f t="shared" si="141"/>
        <v>0.83992094861660083</v>
      </c>
      <c r="Q46" s="79">
        <f t="shared" si="141"/>
        <v>0.54347826086956519</v>
      </c>
      <c r="R46" s="79">
        <f t="shared" si="141"/>
        <v>2.3715415019762842</v>
      </c>
      <c r="S46" s="80">
        <f t="shared" si="141"/>
        <v>1.2351778656126482</v>
      </c>
    </row>
    <row r="47" spans="1:19" ht="18" customHeight="1" x14ac:dyDescent="0.2">
      <c r="A47" s="23" t="s">
        <v>89</v>
      </c>
      <c r="B47" s="164" t="s">
        <v>114</v>
      </c>
      <c r="C47" s="104">
        <v>4771518</v>
      </c>
      <c r="D47" s="99">
        <v>2681098</v>
      </c>
      <c r="E47" s="100">
        <v>2090420</v>
      </c>
      <c r="F47" s="101">
        <v>157258</v>
      </c>
      <c r="G47" s="102">
        <v>117742</v>
      </c>
      <c r="H47" s="102">
        <v>2265757</v>
      </c>
      <c r="I47" s="102">
        <v>1681353</v>
      </c>
      <c r="J47" s="102">
        <v>60921</v>
      </c>
      <c r="K47" s="102">
        <v>131031</v>
      </c>
      <c r="L47" s="102">
        <v>37174</v>
      </c>
      <c r="M47" s="102">
        <v>65469</v>
      </c>
      <c r="N47" s="102">
        <v>7222</v>
      </c>
      <c r="O47" s="102">
        <v>11870</v>
      </c>
      <c r="P47" s="102">
        <v>40424</v>
      </c>
      <c r="Q47" s="102">
        <v>26066</v>
      </c>
      <c r="R47" s="102">
        <v>112342</v>
      </c>
      <c r="S47" s="103">
        <v>56889</v>
      </c>
    </row>
    <row r="48" spans="1:19" ht="18" customHeight="1" thickBot="1" x14ac:dyDescent="0.25">
      <c r="A48" s="24" t="s">
        <v>90</v>
      </c>
      <c r="B48" s="165" t="s">
        <v>114</v>
      </c>
      <c r="C48" s="94">
        <f>IF(C45=0,0,(C47/C45))</f>
        <v>2357.469367588933</v>
      </c>
      <c r="D48" s="84">
        <f t="shared" ref="D48" si="142">IF(D45=0,0,(D47/D45))</f>
        <v>2349.7791411042945</v>
      </c>
      <c r="E48" s="85">
        <f t="shared" ref="E48" si="143">IF(E45=0,0,(E47/E45))</f>
        <v>2367.4065685164214</v>
      </c>
      <c r="F48" s="95">
        <f t="shared" ref="F48" si="144">IF(F45=0,0,(F47/F45))</f>
        <v>2347.1343283582091</v>
      </c>
      <c r="G48" s="84">
        <f t="shared" ref="G48" si="145">IF(G45=0,0,(G47/G45))</f>
        <v>2402.8979591836733</v>
      </c>
      <c r="H48" s="84">
        <f t="shared" ref="H48" si="146">IF(H45=0,0,(H47/H45))</f>
        <v>2350.3703319502074</v>
      </c>
      <c r="I48" s="84">
        <f t="shared" ref="I48" si="147">IF(I45=0,0,(I47/I45))</f>
        <v>2368.1028169014085</v>
      </c>
      <c r="J48" s="84">
        <f t="shared" ref="J48" si="148">IF(J45=0,0,(J47/J45))</f>
        <v>2343.1153846153848</v>
      </c>
      <c r="K48" s="84">
        <f t="shared" ref="K48" si="149">IF(K45=0,0,(K47/K45))</f>
        <v>2382.3818181818183</v>
      </c>
      <c r="L48" s="84">
        <f t="shared" ref="L48" si="150">IF(L45=0,0,(L47/L45))</f>
        <v>2323.375</v>
      </c>
      <c r="M48" s="84">
        <f t="shared" ref="M48" si="151">IF(M45=0,0,(M47/M45))</f>
        <v>2338.1785714285716</v>
      </c>
      <c r="N48" s="84">
        <f t="shared" ref="N48" si="152">IF(N45=0,0,(N47/N45))</f>
        <v>2407.3333333333335</v>
      </c>
      <c r="O48" s="84">
        <f t="shared" ref="O48" si="153">IF(O45=0,0,(O47/O45))</f>
        <v>2374</v>
      </c>
      <c r="P48" s="84">
        <f t="shared" ref="P48" si="154">IF(P45=0,0,(P47/P45))</f>
        <v>2377.8823529411766</v>
      </c>
      <c r="Q48" s="84">
        <f t="shared" ref="Q48" si="155">IF(Q45=0,0,(Q47/Q45))</f>
        <v>2369.6363636363635</v>
      </c>
      <c r="R48" s="84">
        <f t="shared" ref="R48" si="156">IF(R45=0,0,(R47/R45))</f>
        <v>2340.4583333333335</v>
      </c>
      <c r="S48" s="85">
        <f t="shared" ref="S48" si="157">IF(S45=0,0,(S47/S45))</f>
        <v>2275.56</v>
      </c>
    </row>
    <row r="49" spans="1:19" ht="18" customHeight="1" x14ac:dyDescent="0.2">
      <c r="A49" s="441" t="s">
        <v>94</v>
      </c>
      <c r="B49" s="149" t="s">
        <v>29</v>
      </c>
      <c r="C49" s="104">
        <v>882</v>
      </c>
      <c r="D49" s="99">
        <v>487</v>
      </c>
      <c r="E49" s="100">
        <v>395</v>
      </c>
      <c r="F49" s="101">
        <v>33</v>
      </c>
      <c r="G49" s="102">
        <v>35</v>
      </c>
      <c r="H49" s="102">
        <v>416</v>
      </c>
      <c r="I49" s="102">
        <v>301</v>
      </c>
      <c r="J49" s="102">
        <v>9</v>
      </c>
      <c r="K49" s="102">
        <v>26</v>
      </c>
      <c r="L49" s="102">
        <v>6</v>
      </c>
      <c r="M49" s="102">
        <v>14</v>
      </c>
      <c r="N49" s="102"/>
      <c r="O49" s="102">
        <v>2</v>
      </c>
      <c r="P49" s="102">
        <v>7</v>
      </c>
      <c r="Q49" s="102">
        <v>6</v>
      </c>
      <c r="R49" s="102">
        <v>16</v>
      </c>
      <c r="S49" s="103">
        <v>11</v>
      </c>
    </row>
    <row r="50" spans="1:19" ht="18" customHeight="1" thickBot="1" x14ac:dyDescent="0.25">
      <c r="A50" s="436"/>
      <c r="B50" s="163" t="s">
        <v>17</v>
      </c>
      <c r="C50" s="78">
        <v>100</v>
      </c>
      <c r="D50" s="79">
        <f t="shared" ref="D50:S50" si="158">IF($C49=0,0%,(D49/$C49*100))</f>
        <v>55.215419501133788</v>
      </c>
      <c r="E50" s="80">
        <f t="shared" si="158"/>
        <v>44.784580498866212</v>
      </c>
      <c r="F50" s="78">
        <f t="shared" si="158"/>
        <v>3.7414965986394559</v>
      </c>
      <c r="G50" s="79">
        <f t="shared" si="158"/>
        <v>3.9682539682539679</v>
      </c>
      <c r="H50" s="79">
        <f t="shared" si="158"/>
        <v>47.165532879818592</v>
      </c>
      <c r="I50" s="79">
        <f t="shared" si="158"/>
        <v>34.126984126984127</v>
      </c>
      <c r="J50" s="79">
        <f t="shared" si="158"/>
        <v>1.0204081632653061</v>
      </c>
      <c r="K50" s="79">
        <f t="shared" si="158"/>
        <v>2.947845804988662</v>
      </c>
      <c r="L50" s="79">
        <f t="shared" si="158"/>
        <v>0.68027210884353739</v>
      </c>
      <c r="M50" s="79">
        <f t="shared" si="158"/>
        <v>1.5873015873015872</v>
      </c>
      <c r="N50" s="79">
        <f t="shared" si="158"/>
        <v>0</v>
      </c>
      <c r="O50" s="79">
        <f t="shared" si="158"/>
        <v>0.22675736961451248</v>
      </c>
      <c r="P50" s="79">
        <f t="shared" si="158"/>
        <v>0.79365079365079361</v>
      </c>
      <c r="Q50" s="79">
        <f t="shared" si="158"/>
        <v>0.68027210884353739</v>
      </c>
      <c r="R50" s="79">
        <f t="shared" si="158"/>
        <v>1.8140589569160999</v>
      </c>
      <c r="S50" s="80">
        <f t="shared" si="158"/>
        <v>1.2471655328798186</v>
      </c>
    </row>
    <row r="51" spans="1:19" ht="18" customHeight="1" x14ac:dyDescent="0.2">
      <c r="A51" s="23" t="s">
        <v>89</v>
      </c>
      <c r="B51" s="164" t="s">
        <v>114</v>
      </c>
      <c r="C51" s="104">
        <v>2959537</v>
      </c>
      <c r="D51" s="99">
        <v>1644306</v>
      </c>
      <c r="E51" s="100">
        <v>1315231</v>
      </c>
      <c r="F51" s="101">
        <v>110602</v>
      </c>
      <c r="G51" s="102">
        <v>116672</v>
      </c>
      <c r="H51" s="102">
        <v>1404220</v>
      </c>
      <c r="I51" s="102">
        <v>1000292</v>
      </c>
      <c r="J51" s="102">
        <v>30720</v>
      </c>
      <c r="K51" s="102">
        <v>88477</v>
      </c>
      <c r="L51" s="102">
        <v>20149</v>
      </c>
      <c r="M51" s="102">
        <v>47246</v>
      </c>
      <c r="N51" s="102"/>
      <c r="O51" s="102">
        <v>6132</v>
      </c>
      <c r="P51" s="102">
        <v>23265</v>
      </c>
      <c r="Q51" s="102">
        <v>19596</v>
      </c>
      <c r="R51" s="102">
        <v>55350</v>
      </c>
      <c r="S51" s="103">
        <v>36816</v>
      </c>
    </row>
    <row r="52" spans="1:19" ht="18" customHeight="1" thickBot="1" x14ac:dyDescent="0.25">
      <c r="A52" s="24" t="s">
        <v>90</v>
      </c>
      <c r="B52" s="165" t="s">
        <v>114</v>
      </c>
      <c r="C52" s="94">
        <f>IF(C49=0,0,(C51/C49))</f>
        <v>3355.4841269841268</v>
      </c>
      <c r="D52" s="84">
        <f t="shared" ref="D52" si="159">IF(D49=0,0,(D51/D49))</f>
        <v>3376.3983572895277</v>
      </c>
      <c r="E52" s="85">
        <f t="shared" ref="E52" si="160">IF(E49=0,0,(E51/E49))</f>
        <v>3329.6987341772151</v>
      </c>
      <c r="F52" s="95">
        <f t="shared" ref="F52" si="161">IF(F49=0,0,(F51/F49))</f>
        <v>3351.5757575757575</v>
      </c>
      <c r="G52" s="84">
        <f t="shared" ref="G52" si="162">IF(G49=0,0,(G51/G49))</f>
        <v>3333.4857142857145</v>
      </c>
      <c r="H52" s="84">
        <f t="shared" ref="H52" si="163">IF(H49=0,0,(H51/H49))</f>
        <v>3375.5288461538462</v>
      </c>
      <c r="I52" s="84">
        <f t="shared" ref="I52" si="164">IF(I49=0,0,(I51/I49))</f>
        <v>3323.2292358803988</v>
      </c>
      <c r="J52" s="84">
        <f t="shared" ref="J52" si="165">IF(J49=0,0,(J51/J49))</f>
        <v>3413.3333333333335</v>
      </c>
      <c r="K52" s="84">
        <f t="shared" ref="K52" si="166">IF(K49=0,0,(K51/K49))</f>
        <v>3402.9615384615386</v>
      </c>
      <c r="L52" s="84">
        <f t="shared" ref="L52" si="167">IF(L49=0,0,(L51/L49))</f>
        <v>3358.1666666666665</v>
      </c>
      <c r="M52" s="84">
        <f t="shared" ref="M52" si="168">IF(M49=0,0,(M51/M49))</f>
        <v>3374.7142857142858</v>
      </c>
      <c r="N52" s="84">
        <f t="shared" ref="N52" si="169">IF(N49=0,0,(N51/N49))</f>
        <v>0</v>
      </c>
      <c r="O52" s="84">
        <f t="shared" ref="O52" si="170">IF(O49=0,0,(O51/O49))</f>
        <v>3066</v>
      </c>
      <c r="P52" s="84">
        <f t="shared" ref="P52" si="171">IF(P49=0,0,(P51/P49))</f>
        <v>3323.5714285714284</v>
      </c>
      <c r="Q52" s="84">
        <f t="shared" ref="Q52" si="172">IF(Q49=0,0,(Q51/Q49))</f>
        <v>3266</v>
      </c>
      <c r="R52" s="84">
        <f t="shared" ref="R52" si="173">IF(R49=0,0,(R51/R49))</f>
        <v>3459.375</v>
      </c>
      <c r="S52" s="85">
        <f t="shared" ref="S52" si="174">IF(S49=0,0,(S51/S49))</f>
        <v>3346.909090909091</v>
      </c>
    </row>
    <row r="53" spans="1:19" ht="18" customHeight="1" x14ac:dyDescent="0.2">
      <c r="A53" s="441" t="s">
        <v>95</v>
      </c>
      <c r="B53" s="149" t="s">
        <v>29</v>
      </c>
      <c r="C53" s="104">
        <v>360</v>
      </c>
      <c r="D53" s="99">
        <v>196</v>
      </c>
      <c r="E53" s="100">
        <v>164</v>
      </c>
      <c r="F53" s="101">
        <v>15</v>
      </c>
      <c r="G53" s="102">
        <v>15</v>
      </c>
      <c r="H53" s="102">
        <v>164</v>
      </c>
      <c r="I53" s="102">
        <v>130</v>
      </c>
      <c r="J53" s="102">
        <v>5</v>
      </c>
      <c r="K53" s="102">
        <v>11</v>
      </c>
      <c r="L53" s="102">
        <v>3</v>
      </c>
      <c r="M53" s="102">
        <v>3</v>
      </c>
      <c r="N53" s="102"/>
      <c r="O53" s="102"/>
      <c r="P53" s="102">
        <v>2</v>
      </c>
      <c r="Q53" s="102">
        <v>1</v>
      </c>
      <c r="R53" s="102">
        <v>7</v>
      </c>
      <c r="S53" s="103">
        <v>4</v>
      </c>
    </row>
    <row r="54" spans="1:19" ht="18" customHeight="1" thickBot="1" x14ac:dyDescent="0.25">
      <c r="A54" s="436"/>
      <c r="B54" s="163" t="s">
        <v>17</v>
      </c>
      <c r="C54" s="78">
        <v>100</v>
      </c>
      <c r="D54" s="79">
        <f t="shared" ref="D54:S54" si="175">IF($C53=0,0%,(D53/$C53*100))</f>
        <v>54.444444444444443</v>
      </c>
      <c r="E54" s="80">
        <f t="shared" si="175"/>
        <v>45.555555555555557</v>
      </c>
      <c r="F54" s="78">
        <f t="shared" si="175"/>
        <v>4.1666666666666661</v>
      </c>
      <c r="G54" s="79">
        <f t="shared" si="175"/>
        <v>4.1666666666666661</v>
      </c>
      <c r="H54" s="79">
        <f t="shared" si="175"/>
        <v>45.555555555555557</v>
      </c>
      <c r="I54" s="79">
        <f t="shared" si="175"/>
        <v>36.111111111111107</v>
      </c>
      <c r="J54" s="79">
        <f t="shared" si="175"/>
        <v>1.3888888888888888</v>
      </c>
      <c r="K54" s="79">
        <f t="shared" si="175"/>
        <v>3.0555555555555554</v>
      </c>
      <c r="L54" s="79">
        <f t="shared" si="175"/>
        <v>0.83333333333333337</v>
      </c>
      <c r="M54" s="79">
        <f t="shared" si="175"/>
        <v>0.83333333333333337</v>
      </c>
      <c r="N54" s="79">
        <f t="shared" si="175"/>
        <v>0</v>
      </c>
      <c r="O54" s="79">
        <f t="shared" si="175"/>
        <v>0</v>
      </c>
      <c r="P54" s="79">
        <f t="shared" si="175"/>
        <v>0.55555555555555558</v>
      </c>
      <c r="Q54" s="79">
        <f t="shared" si="175"/>
        <v>0.27777777777777779</v>
      </c>
      <c r="R54" s="79">
        <f t="shared" si="175"/>
        <v>1.9444444444444444</v>
      </c>
      <c r="S54" s="80">
        <f t="shared" si="175"/>
        <v>1.1111111111111112</v>
      </c>
    </row>
    <row r="55" spans="1:19" ht="18" customHeight="1" x14ac:dyDescent="0.2">
      <c r="A55" s="23" t="s">
        <v>89</v>
      </c>
      <c r="B55" s="164" t="s">
        <v>114</v>
      </c>
      <c r="C55" s="104">
        <v>1573621</v>
      </c>
      <c r="D55" s="99">
        <v>859098</v>
      </c>
      <c r="E55" s="100">
        <v>714523</v>
      </c>
      <c r="F55" s="101">
        <v>65428</v>
      </c>
      <c r="G55" s="102">
        <v>66573</v>
      </c>
      <c r="H55" s="102">
        <v>720867</v>
      </c>
      <c r="I55" s="102">
        <v>563962</v>
      </c>
      <c r="J55" s="102">
        <v>21813</v>
      </c>
      <c r="K55" s="102">
        <v>48370</v>
      </c>
      <c r="L55" s="102">
        <v>12492</v>
      </c>
      <c r="M55" s="102">
        <v>12997</v>
      </c>
      <c r="N55" s="102"/>
      <c r="O55" s="102"/>
      <c r="P55" s="102">
        <v>8300</v>
      </c>
      <c r="Q55" s="102">
        <v>4200</v>
      </c>
      <c r="R55" s="102">
        <v>30198</v>
      </c>
      <c r="S55" s="103">
        <v>18421</v>
      </c>
    </row>
    <row r="56" spans="1:19" ht="18" customHeight="1" thickBot="1" x14ac:dyDescent="0.25">
      <c r="A56" s="24" t="s">
        <v>90</v>
      </c>
      <c r="B56" s="165" t="s">
        <v>114</v>
      </c>
      <c r="C56" s="94">
        <f>IF(C53=0,0,(C55/C53))</f>
        <v>4371.1694444444447</v>
      </c>
      <c r="D56" s="84">
        <f t="shared" ref="D56" si="176">IF(D53=0,0,(D55/D53))</f>
        <v>4383.1530612244896</v>
      </c>
      <c r="E56" s="85">
        <f t="shared" ref="E56" si="177">IF(E53=0,0,(E55/E53))</f>
        <v>4356.8475609756097</v>
      </c>
      <c r="F56" s="95">
        <f t="shared" ref="F56" si="178">IF(F53=0,0,(F55/F53))</f>
        <v>4361.8666666666668</v>
      </c>
      <c r="G56" s="84">
        <f t="shared" ref="G56" si="179">IF(G53=0,0,(G55/G53))</f>
        <v>4438.2</v>
      </c>
      <c r="H56" s="84">
        <f t="shared" ref="H56" si="180">IF(H53=0,0,(H55/H53))</f>
        <v>4395.5304878048782</v>
      </c>
      <c r="I56" s="84">
        <f t="shared" ref="I56" si="181">IF(I53=0,0,(I55/I53))</f>
        <v>4338.169230769231</v>
      </c>
      <c r="J56" s="84">
        <f t="shared" ref="J56" si="182">IF(J53=0,0,(J55/J53))</f>
        <v>4362.6000000000004</v>
      </c>
      <c r="K56" s="84">
        <f t="shared" ref="K56" si="183">IF(K53=0,0,(K55/K53))</f>
        <v>4397.272727272727</v>
      </c>
      <c r="L56" s="84">
        <f t="shared" ref="L56" si="184">IF(L53=0,0,(L55/L53))</f>
        <v>4164</v>
      </c>
      <c r="M56" s="84">
        <f t="shared" ref="M56" si="185">IF(M53=0,0,(M55/M53))</f>
        <v>4332.333333333333</v>
      </c>
      <c r="N56" s="84">
        <f t="shared" ref="N56" si="186">IF(N53=0,0,(N55/N53))</f>
        <v>0</v>
      </c>
      <c r="O56" s="84">
        <f t="shared" ref="O56" si="187">IF(O53=0,0,(O55/O53))</f>
        <v>0</v>
      </c>
      <c r="P56" s="84">
        <f t="shared" ref="P56" si="188">IF(P53=0,0,(P55/P53))</f>
        <v>4150</v>
      </c>
      <c r="Q56" s="84">
        <f t="shared" ref="Q56" si="189">IF(Q53=0,0,(Q55/Q53))</f>
        <v>4200</v>
      </c>
      <c r="R56" s="84">
        <f t="shared" ref="R56" si="190">IF(R53=0,0,(R55/R53))</f>
        <v>4314</v>
      </c>
      <c r="S56" s="85">
        <f t="shared" ref="S56" si="191">IF(S53=0,0,(S55/S53))</f>
        <v>4605.25</v>
      </c>
    </row>
    <row r="57" spans="1:19" ht="18" customHeight="1" x14ac:dyDescent="0.2">
      <c r="A57" s="435" t="s">
        <v>96</v>
      </c>
      <c r="B57" s="149" t="s">
        <v>29</v>
      </c>
      <c r="C57" s="104">
        <v>858</v>
      </c>
      <c r="D57" s="99">
        <v>598</v>
      </c>
      <c r="E57" s="100">
        <v>260</v>
      </c>
      <c r="F57" s="101">
        <v>47</v>
      </c>
      <c r="G57" s="102">
        <v>17</v>
      </c>
      <c r="H57" s="102">
        <v>505</v>
      </c>
      <c r="I57" s="102">
        <v>199</v>
      </c>
      <c r="J57" s="102">
        <v>12</v>
      </c>
      <c r="K57" s="102">
        <v>24</v>
      </c>
      <c r="L57" s="102">
        <v>4</v>
      </c>
      <c r="M57" s="102">
        <v>8</v>
      </c>
      <c r="N57" s="102">
        <v>2</v>
      </c>
      <c r="O57" s="102">
        <v>1</v>
      </c>
      <c r="P57" s="102">
        <v>11</v>
      </c>
      <c r="Q57" s="102">
        <v>5</v>
      </c>
      <c r="R57" s="102">
        <v>17</v>
      </c>
      <c r="S57" s="103">
        <v>6</v>
      </c>
    </row>
    <row r="58" spans="1:19" ht="18" customHeight="1" thickBot="1" x14ac:dyDescent="0.25">
      <c r="A58" s="436"/>
      <c r="B58" s="163" t="s">
        <v>17</v>
      </c>
      <c r="C58" s="78">
        <v>100</v>
      </c>
      <c r="D58" s="79">
        <f t="shared" ref="D58:S58" si="192">IF($C57=0,0%,(D57/$C57*100))</f>
        <v>69.696969696969703</v>
      </c>
      <c r="E58" s="80">
        <f t="shared" si="192"/>
        <v>30.303030303030305</v>
      </c>
      <c r="F58" s="78">
        <f t="shared" si="192"/>
        <v>5.4778554778554778</v>
      </c>
      <c r="G58" s="79">
        <f t="shared" si="192"/>
        <v>1.9813519813519813</v>
      </c>
      <c r="H58" s="79">
        <f t="shared" si="192"/>
        <v>58.857808857808855</v>
      </c>
      <c r="I58" s="79">
        <f t="shared" si="192"/>
        <v>23.193473193473192</v>
      </c>
      <c r="J58" s="79">
        <f t="shared" si="192"/>
        <v>1.3986013986013985</v>
      </c>
      <c r="K58" s="79">
        <f t="shared" si="192"/>
        <v>2.7972027972027971</v>
      </c>
      <c r="L58" s="79">
        <f t="shared" si="192"/>
        <v>0.46620046620046618</v>
      </c>
      <c r="M58" s="79">
        <f t="shared" si="192"/>
        <v>0.93240093240093236</v>
      </c>
      <c r="N58" s="79">
        <f t="shared" si="192"/>
        <v>0.23310023310023309</v>
      </c>
      <c r="O58" s="79">
        <f t="shared" si="192"/>
        <v>0.11655011655011654</v>
      </c>
      <c r="P58" s="79">
        <f t="shared" si="192"/>
        <v>1.2820512820512819</v>
      </c>
      <c r="Q58" s="79">
        <f t="shared" si="192"/>
        <v>0.58275058275058278</v>
      </c>
      <c r="R58" s="79">
        <f t="shared" si="192"/>
        <v>1.9813519813519813</v>
      </c>
      <c r="S58" s="80">
        <f t="shared" si="192"/>
        <v>0.69930069930069927</v>
      </c>
    </row>
    <row r="59" spans="1:19" ht="18" customHeight="1" x14ac:dyDescent="0.2">
      <c r="A59" s="23" t="s">
        <v>89</v>
      </c>
      <c r="B59" s="164" t="s">
        <v>114</v>
      </c>
      <c r="C59" s="104">
        <v>8656521</v>
      </c>
      <c r="D59" s="99">
        <v>6599185</v>
      </c>
      <c r="E59" s="100">
        <v>2057336</v>
      </c>
      <c r="F59" s="101">
        <v>572591</v>
      </c>
      <c r="G59" s="102">
        <v>150033</v>
      </c>
      <c r="H59" s="102">
        <v>5568261</v>
      </c>
      <c r="I59" s="102">
        <v>1598152</v>
      </c>
      <c r="J59" s="102">
        <v>103321</v>
      </c>
      <c r="K59" s="102">
        <v>161081</v>
      </c>
      <c r="L59" s="102">
        <v>36298</v>
      </c>
      <c r="M59" s="102">
        <v>52906</v>
      </c>
      <c r="N59" s="102">
        <v>11046</v>
      </c>
      <c r="O59" s="102">
        <v>6200</v>
      </c>
      <c r="P59" s="102">
        <v>114075</v>
      </c>
      <c r="Q59" s="102">
        <v>49110</v>
      </c>
      <c r="R59" s="102">
        <v>193593</v>
      </c>
      <c r="S59" s="103">
        <v>39854</v>
      </c>
    </row>
    <row r="60" spans="1:19" ht="18" customHeight="1" thickBot="1" x14ac:dyDescent="0.25">
      <c r="A60" s="25" t="s">
        <v>90</v>
      </c>
      <c r="B60" s="165" t="s">
        <v>114</v>
      </c>
      <c r="C60" s="94">
        <f>IF(C57=0,0,(C59/C57))</f>
        <v>10089.185314685315</v>
      </c>
      <c r="D60" s="84">
        <f t="shared" ref="D60:S60" si="193">IF(D57=0,0,(D59/D57))</f>
        <v>11035.426421404682</v>
      </c>
      <c r="E60" s="85">
        <f t="shared" si="193"/>
        <v>7912.830769230769</v>
      </c>
      <c r="F60" s="95">
        <f t="shared" si="193"/>
        <v>12182.787234042553</v>
      </c>
      <c r="G60" s="84">
        <f t="shared" si="193"/>
        <v>8825.4705882352937</v>
      </c>
      <c r="H60" s="84">
        <f t="shared" si="193"/>
        <v>11026.259405940595</v>
      </c>
      <c r="I60" s="84">
        <f t="shared" si="193"/>
        <v>8030.9145728643216</v>
      </c>
      <c r="J60" s="84">
        <f t="shared" si="193"/>
        <v>8610.0833333333339</v>
      </c>
      <c r="K60" s="84">
        <f t="shared" si="193"/>
        <v>6711.708333333333</v>
      </c>
      <c r="L60" s="84">
        <f t="shared" si="193"/>
        <v>9074.5</v>
      </c>
      <c r="M60" s="84">
        <f t="shared" si="193"/>
        <v>6613.25</v>
      </c>
      <c r="N60" s="84">
        <f t="shared" si="193"/>
        <v>5523</v>
      </c>
      <c r="O60" s="84">
        <f t="shared" si="193"/>
        <v>6200</v>
      </c>
      <c r="P60" s="84">
        <f t="shared" si="193"/>
        <v>10370.454545454546</v>
      </c>
      <c r="Q60" s="84">
        <f t="shared" si="193"/>
        <v>9822</v>
      </c>
      <c r="R60" s="84">
        <f t="shared" si="193"/>
        <v>11387.823529411764</v>
      </c>
      <c r="S60" s="85">
        <f t="shared" si="193"/>
        <v>6642.333333333333</v>
      </c>
    </row>
    <row r="61" spans="1:19" ht="27" customHeight="1" thickTop="1" thickBot="1" x14ac:dyDescent="0.25">
      <c r="A61" s="446" t="s">
        <v>97</v>
      </c>
      <c r="B61" s="447"/>
      <c r="C61" s="447"/>
      <c r="D61" s="447"/>
      <c r="E61" s="447"/>
      <c r="F61" s="447"/>
      <c r="G61" s="447"/>
      <c r="H61" s="447"/>
      <c r="I61" s="447"/>
      <c r="J61" s="447"/>
      <c r="K61" s="447"/>
      <c r="L61" s="447"/>
      <c r="M61" s="447"/>
      <c r="N61" s="447"/>
      <c r="O61" s="447"/>
      <c r="P61" s="447"/>
      <c r="Q61" s="447"/>
      <c r="R61" s="447"/>
      <c r="S61" s="448"/>
    </row>
    <row r="62" spans="1:19" ht="18" customHeight="1" thickTop="1" x14ac:dyDescent="0.2">
      <c r="A62" s="445" t="s">
        <v>98</v>
      </c>
      <c r="B62" s="149" t="s">
        <v>29</v>
      </c>
      <c r="C62" s="104">
        <v>442</v>
      </c>
      <c r="D62" s="99">
        <v>214</v>
      </c>
      <c r="E62" s="100">
        <v>228</v>
      </c>
      <c r="F62" s="101">
        <v>19</v>
      </c>
      <c r="G62" s="102">
        <v>9</v>
      </c>
      <c r="H62" s="102">
        <v>178</v>
      </c>
      <c r="I62" s="102">
        <v>188</v>
      </c>
      <c r="J62" s="102">
        <v>10</v>
      </c>
      <c r="K62" s="102">
        <v>10</v>
      </c>
      <c r="L62" s="102">
        <v>3</v>
      </c>
      <c r="M62" s="102">
        <v>9</v>
      </c>
      <c r="N62" s="102"/>
      <c r="O62" s="102"/>
      <c r="P62" s="102"/>
      <c r="Q62" s="102">
        <v>3</v>
      </c>
      <c r="R62" s="102">
        <v>4</v>
      </c>
      <c r="S62" s="103">
        <v>9</v>
      </c>
    </row>
    <row r="63" spans="1:19" ht="18" customHeight="1" thickBot="1" x14ac:dyDescent="0.25">
      <c r="A63" s="436"/>
      <c r="B63" s="163" t="s">
        <v>17</v>
      </c>
      <c r="C63" s="78">
        <v>100</v>
      </c>
      <c r="D63" s="79">
        <f t="shared" ref="D63:S63" si="194">IF($C62=0,0%,(D62/$C62*100))</f>
        <v>48.41628959276018</v>
      </c>
      <c r="E63" s="80">
        <f t="shared" si="194"/>
        <v>51.583710407239828</v>
      </c>
      <c r="F63" s="78">
        <f t="shared" si="194"/>
        <v>4.2986425339366514</v>
      </c>
      <c r="G63" s="79">
        <f t="shared" si="194"/>
        <v>2.0361990950226243</v>
      </c>
      <c r="H63" s="79">
        <f t="shared" si="194"/>
        <v>40.271493212669682</v>
      </c>
      <c r="I63" s="79">
        <f t="shared" si="194"/>
        <v>42.533936651583709</v>
      </c>
      <c r="J63" s="79">
        <f t="shared" si="194"/>
        <v>2.2624434389140271</v>
      </c>
      <c r="K63" s="79">
        <f t="shared" si="194"/>
        <v>2.2624434389140271</v>
      </c>
      <c r="L63" s="79">
        <f t="shared" si="194"/>
        <v>0.67873303167420818</v>
      </c>
      <c r="M63" s="79">
        <f t="shared" si="194"/>
        <v>2.0361990950226243</v>
      </c>
      <c r="N63" s="79">
        <f t="shared" si="194"/>
        <v>0</v>
      </c>
      <c r="O63" s="79">
        <f t="shared" si="194"/>
        <v>0</v>
      </c>
      <c r="P63" s="79">
        <f t="shared" si="194"/>
        <v>0</v>
      </c>
      <c r="Q63" s="79">
        <f t="shared" si="194"/>
        <v>0.67873303167420818</v>
      </c>
      <c r="R63" s="79">
        <f t="shared" si="194"/>
        <v>0.90497737556561098</v>
      </c>
      <c r="S63" s="80">
        <f t="shared" si="194"/>
        <v>2.0361990950226243</v>
      </c>
    </row>
    <row r="64" spans="1:19" ht="18" customHeight="1" x14ac:dyDescent="0.2">
      <c r="A64" s="23" t="s">
        <v>99</v>
      </c>
      <c r="B64" s="164" t="s">
        <v>114</v>
      </c>
      <c r="C64" s="104">
        <v>1284272</v>
      </c>
      <c r="D64" s="99">
        <v>617757</v>
      </c>
      <c r="E64" s="100">
        <v>666515</v>
      </c>
      <c r="F64" s="101">
        <v>50832</v>
      </c>
      <c r="G64" s="102">
        <v>26634</v>
      </c>
      <c r="H64" s="102">
        <v>518153</v>
      </c>
      <c r="I64" s="102">
        <v>552284</v>
      </c>
      <c r="J64" s="102">
        <v>29225</v>
      </c>
      <c r="K64" s="102">
        <v>27741</v>
      </c>
      <c r="L64" s="102">
        <v>8013</v>
      </c>
      <c r="M64" s="102">
        <v>26395</v>
      </c>
      <c r="N64" s="102"/>
      <c r="O64" s="102"/>
      <c r="P64" s="102"/>
      <c r="Q64" s="102">
        <v>8806</v>
      </c>
      <c r="R64" s="102">
        <v>11534</v>
      </c>
      <c r="S64" s="103">
        <v>24655</v>
      </c>
    </row>
    <row r="65" spans="1:19" ht="18" customHeight="1" thickBot="1" x14ac:dyDescent="0.25">
      <c r="A65" s="26" t="s">
        <v>100</v>
      </c>
      <c r="B65" s="165" t="s">
        <v>114</v>
      </c>
      <c r="C65" s="94">
        <f>IF(C62=0,0,(C64/C62))</f>
        <v>2905.5927601809954</v>
      </c>
      <c r="D65" s="84">
        <f t="shared" ref="D65:S65" si="195">IF(D62=0,0,(D64/D62))</f>
        <v>2886.7149532710282</v>
      </c>
      <c r="E65" s="85">
        <f t="shared" si="195"/>
        <v>2923.3114035087719</v>
      </c>
      <c r="F65" s="95">
        <f t="shared" si="195"/>
        <v>2675.3684210526317</v>
      </c>
      <c r="G65" s="84">
        <f t="shared" si="195"/>
        <v>2959.3333333333335</v>
      </c>
      <c r="H65" s="84">
        <f t="shared" si="195"/>
        <v>2910.9719101123596</v>
      </c>
      <c r="I65" s="84">
        <f t="shared" si="195"/>
        <v>2937.6808510638298</v>
      </c>
      <c r="J65" s="84">
        <f t="shared" si="195"/>
        <v>2922.5</v>
      </c>
      <c r="K65" s="84">
        <f t="shared" si="195"/>
        <v>2774.1</v>
      </c>
      <c r="L65" s="84">
        <f t="shared" si="195"/>
        <v>2671</v>
      </c>
      <c r="M65" s="84">
        <f t="shared" si="195"/>
        <v>2932.7777777777778</v>
      </c>
      <c r="N65" s="84">
        <f t="shared" si="195"/>
        <v>0</v>
      </c>
      <c r="O65" s="84">
        <f t="shared" si="195"/>
        <v>0</v>
      </c>
      <c r="P65" s="84">
        <f t="shared" si="195"/>
        <v>0</v>
      </c>
      <c r="Q65" s="84">
        <f t="shared" si="195"/>
        <v>2935.3333333333335</v>
      </c>
      <c r="R65" s="84">
        <f t="shared" si="195"/>
        <v>2883.5</v>
      </c>
      <c r="S65" s="85">
        <f t="shared" si="195"/>
        <v>2739.4444444444443</v>
      </c>
    </row>
    <row r="66" spans="1:19" ht="18" customHeight="1" x14ac:dyDescent="0.2">
      <c r="A66" s="441" t="s">
        <v>101</v>
      </c>
      <c r="B66" s="149" t="s">
        <v>29</v>
      </c>
      <c r="C66" s="104">
        <v>21</v>
      </c>
      <c r="D66" s="99">
        <v>13</v>
      </c>
      <c r="E66" s="100">
        <v>8</v>
      </c>
      <c r="F66" s="101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3"/>
    </row>
    <row r="67" spans="1:19" ht="18" customHeight="1" thickBot="1" x14ac:dyDescent="0.25">
      <c r="A67" s="436"/>
      <c r="B67" s="163" t="s">
        <v>17</v>
      </c>
      <c r="C67" s="78">
        <v>100</v>
      </c>
      <c r="D67" s="79">
        <f t="shared" ref="D67:E67" si="196">IF($C66=0,0%,(D66/$C66*100))</f>
        <v>61.904761904761905</v>
      </c>
      <c r="E67" s="80">
        <f t="shared" si="196"/>
        <v>38.095238095238095</v>
      </c>
      <c r="F67" s="78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80"/>
    </row>
    <row r="68" spans="1:19" ht="18" customHeight="1" x14ac:dyDescent="0.2">
      <c r="A68" s="23" t="s">
        <v>99</v>
      </c>
      <c r="B68" s="164" t="s">
        <v>114</v>
      </c>
      <c r="C68" s="104">
        <v>113483</v>
      </c>
      <c r="D68" s="99">
        <v>72816</v>
      </c>
      <c r="E68" s="100">
        <v>40667</v>
      </c>
      <c r="F68" s="101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3"/>
    </row>
    <row r="69" spans="1:19" ht="18" customHeight="1" thickBot="1" x14ac:dyDescent="0.25">
      <c r="A69" s="26" t="s">
        <v>100</v>
      </c>
      <c r="B69" s="165" t="s">
        <v>114</v>
      </c>
      <c r="C69" s="94">
        <f>IF(C66=0,0,(C68/C66))</f>
        <v>5403.9523809523807</v>
      </c>
      <c r="D69" s="84">
        <f t="shared" ref="D69:E69" si="197">IF(D66=0,0,(D68/D66))</f>
        <v>5601.2307692307695</v>
      </c>
      <c r="E69" s="85">
        <f t="shared" si="197"/>
        <v>5083.375</v>
      </c>
      <c r="F69" s="95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5"/>
    </row>
    <row r="70" spans="1:19" ht="18" customHeight="1" x14ac:dyDescent="0.2">
      <c r="A70" s="441" t="s">
        <v>119</v>
      </c>
      <c r="B70" s="149" t="s">
        <v>29</v>
      </c>
      <c r="C70" s="218">
        <v>9771</v>
      </c>
      <c r="D70" s="219">
        <v>5631</v>
      </c>
      <c r="E70" s="220">
        <v>4140</v>
      </c>
      <c r="F70" s="218">
        <v>351</v>
      </c>
      <c r="G70" s="219">
        <v>282</v>
      </c>
      <c r="H70" s="219">
        <v>4730</v>
      </c>
      <c r="I70" s="219">
        <v>3263</v>
      </c>
      <c r="J70" s="219">
        <v>147</v>
      </c>
      <c r="K70" s="219">
        <v>237</v>
      </c>
      <c r="L70" s="219">
        <v>90</v>
      </c>
      <c r="M70" s="219">
        <v>112</v>
      </c>
      <c r="N70" s="219">
        <v>10</v>
      </c>
      <c r="O70" s="219">
        <v>18</v>
      </c>
      <c r="P70" s="219">
        <v>101</v>
      </c>
      <c r="Q70" s="219">
        <v>69</v>
      </c>
      <c r="R70" s="219">
        <v>202</v>
      </c>
      <c r="S70" s="220">
        <v>159</v>
      </c>
    </row>
    <row r="71" spans="1:19" ht="18" customHeight="1" thickBot="1" x14ac:dyDescent="0.25">
      <c r="A71" s="436"/>
      <c r="B71" s="163" t="s">
        <v>17</v>
      </c>
      <c r="C71" s="78">
        <v>100</v>
      </c>
      <c r="D71" s="79">
        <f t="shared" ref="D71:S71" si="198">IF($C70=0,0%,(D70/$C70*100))</f>
        <v>57.629720601780775</v>
      </c>
      <c r="E71" s="80">
        <f t="shared" si="198"/>
        <v>42.370279398219218</v>
      </c>
      <c r="F71" s="78">
        <f t="shared" si="198"/>
        <v>3.5922628185446732</v>
      </c>
      <c r="G71" s="79">
        <f t="shared" si="198"/>
        <v>2.8860914952410193</v>
      </c>
      <c r="H71" s="79">
        <f t="shared" si="198"/>
        <v>48.40855593081568</v>
      </c>
      <c r="I71" s="79">
        <f t="shared" si="198"/>
        <v>33.394739535359733</v>
      </c>
      <c r="J71" s="79">
        <f t="shared" si="198"/>
        <v>1.5044519496469142</v>
      </c>
      <c r="K71" s="79">
        <f t="shared" si="198"/>
        <v>2.425544980042984</v>
      </c>
      <c r="L71" s="79">
        <f t="shared" si="198"/>
        <v>0.92109303039606993</v>
      </c>
      <c r="M71" s="79">
        <f t="shared" si="198"/>
        <v>1.1462491044928871</v>
      </c>
      <c r="N71" s="79">
        <f t="shared" si="198"/>
        <v>0.10234367004400778</v>
      </c>
      <c r="O71" s="79">
        <f t="shared" si="198"/>
        <v>0.184218606079214</v>
      </c>
      <c r="P71" s="79">
        <f t="shared" si="198"/>
        <v>1.0336710674444785</v>
      </c>
      <c r="Q71" s="79">
        <f t="shared" si="198"/>
        <v>0.70617132330365373</v>
      </c>
      <c r="R71" s="79">
        <f t="shared" si="198"/>
        <v>2.0673421348889569</v>
      </c>
      <c r="S71" s="80">
        <f t="shared" si="198"/>
        <v>1.6272643536997238</v>
      </c>
    </row>
    <row r="72" spans="1:19" ht="18" customHeight="1" x14ac:dyDescent="0.2">
      <c r="A72" s="23" t="s">
        <v>120</v>
      </c>
      <c r="B72" s="164" t="s">
        <v>114</v>
      </c>
      <c r="C72" s="218">
        <v>24835366</v>
      </c>
      <c r="D72" s="219">
        <v>15690347</v>
      </c>
      <c r="E72" s="220">
        <v>9145019</v>
      </c>
      <c r="F72" s="218">
        <v>1152696</v>
      </c>
      <c r="G72" s="219">
        <v>647558</v>
      </c>
      <c r="H72" s="219">
        <v>13211218</v>
      </c>
      <c r="I72" s="219">
        <v>7209482</v>
      </c>
      <c r="J72" s="219">
        <v>342693</v>
      </c>
      <c r="K72" s="219">
        <v>559575</v>
      </c>
      <c r="L72" s="219">
        <v>180392</v>
      </c>
      <c r="M72" s="219">
        <v>260296</v>
      </c>
      <c r="N72" s="219">
        <v>23472</v>
      </c>
      <c r="O72" s="219">
        <v>34602</v>
      </c>
      <c r="P72" s="219">
        <v>256651</v>
      </c>
      <c r="Q72" s="219">
        <v>150415</v>
      </c>
      <c r="R72" s="219">
        <v>523225</v>
      </c>
      <c r="S72" s="220">
        <v>283091</v>
      </c>
    </row>
    <row r="73" spans="1:19" ht="18" customHeight="1" thickBot="1" x14ac:dyDescent="0.25">
      <c r="A73" s="28" t="s">
        <v>121</v>
      </c>
      <c r="B73" s="167" t="s">
        <v>114</v>
      </c>
      <c r="C73" s="216">
        <f>IF(C70=0,0,(C72/C70))</f>
        <v>2541.7425033261693</v>
      </c>
      <c r="D73" s="61">
        <f t="shared" ref="D73:S73" si="199">IF(D70=0,0,(D72/D70))</f>
        <v>2786.4228378618363</v>
      </c>
      <c r="E73" s="62">
        <f t="shared" si="199"/>
        <v>2208.9417874396136</v>
      </c>
      <c r="F73" s="217">
        <f t="shared" si="199"/>
        <v>3284.034188034188</v>
      </c>
      <c r="G73" s="61">
        <f t="shared" si="199"/>
        <v>2296.304964539007</v>
      </c>
      <c r="H73" s="61">
        <f t="shared" si="199"/>
        <v>2793.0693446088794</v>
      </c>
      <c r="I73" s="61">
        <f t="shared" si="199"/>
        <v>2209.4642966595156</v>
      </c>
      <c r="J73" s="61">
        <f t="shared" si="199"/>
        <v>2331.2448979591836</v>
      </c>
      <c r="K73" s="61">
        <f t="shared" si="199"/>
        <v>2361.0759493670885</v>
      </c>
      <c r="L73" s="61">
        <f t="shared" si="199"/>
        <v>2004.3555555555556</v>
      </c>
      <c r="M73" s="61">
        <f t="shared" si="199"/>
        <v>2324.0714285714284</v>
      </c>
      <c r="N73" s="61">
        <f t="shared" si="199"/>
        <v>2347.1999999999998</v>
      </c>
      <c r="O73" s="61">
        <f t="shared" si="199"/>
        <v>1922.3333333333333</v>
      </c>
      <c r="P73" s="61">
        <f t="shared" si="199"/>
        <v>2541.09900990099</v>
      </c>
      <c r="Q73" s="61">
        <f t="shared" si="199"/>
        <v>2179.927536231884</v>
      </c>
      <c r="R73" s="61">
        <f t="shared" si="199"/>
        <v>2590.2227722772277</v>
      </c>
      <c r="S73" s="62">
        <f t="shared" si="199"/>
        <v>1780.4465408805031</v>
      </c>
    </row>
    <row r="74" spans="1:19" ht="13.5" thickTop="1" x14ac:dyDescent="0.2"/>
  </sheetData>
  <mergeCells count="22">
    <mergeCell ref="A62:A63"/>
    <mergeCell ref="A70:A71"/>
    <mergeCell ref="A24:A25"/>
    <mergeCell ref="A66:A67"/>
    <mergeCell ref="A41:A42"/>
    <mergeCell ref="A45:A46"/>
    <mergeCell ref="A49:A50"/>
    <mergeCell ref="A53:A54"/>
    <mergeCell ref="A57:A58"/>
    <mergeCell ref="A61:S61"/>
    <mergeCell ref="A37:A38"/>
    <mergeCell ref="A16:A17"/>
    <mergeCell ref="A20:A21"/>
    <mergeCell ref="A28:A29"/>
    <mergeCell ref="A32:S32"/>
    <mergeCell ref="A33:A34"/>
    <mergeCell ref="A12:A13"/>
    <mergeCell ref="A1:S2"/>
    <mergeCell ref="A3:B3"/>
    <mergeCell ref="A4:A5"/>
    <mergeCell ref="A7:S7"/>
    <mergeCell ref="A8:A9"/>
  </mergeCells>
  <pageMargins left="0" right="0" top="0.5" bottom="0.5" header="0" footer="0.5"/>
  <pageSetup scale="60" orientation="landscape" r:id="rId1"/>
  <headerFooter alignWithMargins="0"/>
  <rowBreaks count="1" manualBreakCount="1">
    <brk id="31" max="1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33"/>
  <sheetViews>
    <sheetView zoomScaleNormal="100" zoomScaleSheetLayoutView="100" workbookViewId="0">
      <selection activeCell="V29" sqref="V29"/>
    </sheetView>
  </sheetViews>
  <sheetFormatPr defaultColWidth="8.85546875" defaultRowHeight="12.75" x14ac:dyDescent="0.2"/>
  <cols>
    <col min="1" max="1" width="13.85546875" style="3" customWidth="1"/>
    <col min="2" max="2" width="3.85546875" style="11" customWidth="1"/>
    <col min="3" max="3" width="6.42578125" style="3" customWidth="1"/>
    <col min="4" max="4" width="7.140625" style="3" customWidth="1"/>
    <col min="5" max="5" width="7.42578125" style="3" customWidth="1"/>
    <col min="6" max="6" width="8.140625" style="3" customWidth="1"/>
    <col min="7" max="7" width="7.5703125" style="3" customWidth="1"/>
    <col min="8" max="8" width="7.28515625" style="3" customWidth="1"/>
    <col min="9" max="9" width="7.42578125" style="3" customWidth="1"/>
    <col min="10" max="10" width="8" style="3" customWidth="1"/>
    <col min="11" max="11" width="8.28515625" style="3" customWidth="1"/>
    <col min="12" max="13" width="7.140625" style="3" customWidth="1"/>
    <col min="14" max="14" width="8.140625" style="3" customWidth="1"/>
    <col min="15" max="15" width="8.42578125" style="3" customWidth="1"/>
    <col min="16" max="16" width="8.140625" style="3" customWidth="1"/>
    <col min="17" max="17" width="8.42578125" style="3" customWidth="1"/>
    <col min="18" max="18" width="6.7109375" style="3" customWidth="1"/>
    <col min="19" max="19" width="7.28515625" style="3" customWidth="1"/>
  </cols>
  <sheetData>
    <row r="1" spans="1:19" ht="18" customHeight="1" thickTop="1" x14ac:dyDescent="0.2">
      <c r="A1" s="310" t="s">
        <v>173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2"/>
    </row>
    <row r="2" spans="1:19" ht="39" customHeight="1" thickBot="1" x14ac:dyDescent="0.25">
      <c r="A2" s="313"/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5"/>
    </row>
    <row r="3" spans="1:19" s="3" customFormat="1" ht="69" customHeight="1" thickTop="1" thickBot="1" x14ac:dyDescent="0.25">
      <c r="A3" s="347" t="s">
        <v>138</v>
      </c>
      <c r="B3" s="348"/>
      <c r="C3" s="38" t="s">
        <v>115</v>
      </c>
      <c r="D3" s="29" t="s">
        <v>1</v>
      </c>
      <c r="E3" s="45" t="s">
        <v>2</v>
      </c>
      <c r="F3" s="30" t="s">
        <v>3</v>
      </c>
      <c r="G3" s="30" t="s">
        <v>4</v>
      </c>
      <c r="H3" s="29" t="s">
        <v>5</v>
      </c>
      <c r="I3" s="30" t="s">
        <v>6</v>
      </c>
      <c r="J3" s="29" t="s">
        <v>7</v>
      </c>
      <c r="K3" s="30" t="s">
        <v>8</v>
      </c>
      <c r="L3" s="29" t="s">
        <v>9</v>
      </c>
      <c r="M3" s="30" t="s">
        <v>10</v>
      </c>
      <c r="N3" s="29" t="s">
        <v>11</v>
      </c>
      <c r="O3" s="29" t="s">
        <v>12</v>
      </c>
      <c r="P3" s="29" t="s">
        <v>13</v>
      </c>
      <c r="Q3" s="29" t="s">
        <v>14</v>
      </c>
      <c r="R3" s="29" t="s">
        <v>15</v>
      </c>
      <c r="S3" s="31" t="s">
        <v>16</v>
      </c>
    </row>
    <row r="4" spans="1:19" ht="15.6" customHeight="1" thickTop="1" x14ac:dyDescent="0.2">
      <c r="A4" s="342" t="s">
        <v>42</v>
      </c>
      <c r="B4" s="123" t="s">
        <v>21</v>
      </c>
      <c r="C4" s="179">
        <v>8080</v>
      </c>
      <c r="D4" s="180">
        <v>4620</v>
      </c>
      <c r="E4" s="181">
        <v>3460</v>
      </c>
      <c r="F4" s="182">
        <v>299</v>
      </c>
      <c r="G4" s="183">
        <v>257</v>
      </c>
      <c r="H4" s="183">
        <v>3763</v>
      </c>
      <c r="I4" s="183">
        <v>2653</v>
      </c>
      <c r="J4" s="183">
        <v>139</v>
      </c>
      <c r="K4" s="183">
        <v>198</v>
      </c>
      <c r="L4" s="183">
        <v>86</v>
      </c>
      <c r="M4" s="183">
        <v>107</v>
      </c>
      <c r="N4" s="183">
        <v>11</v>
      </c>
      <c r="O4" s="183">
        <v>20</v>
      </c>
      <c r="P4" s="183">
        <v>100</v>
      </c>
      <c r="Q4" s="183">
        <v>51</v>
      </c>
      <c r="R4" s="183">
        <v>222</v>
      </c>
      <c r="S4" s="184">
        <v>174</v>
      </c>
    </row>
    <row r="5" spans="1:19" ht="15.6" customHeight="1" thickBot="1" x14ac:dyDescent="0.25">
      <c r="A5" s="343"/>
      <c r="B5" s="88" t="s">
        <v>17</v>
      </c>
      <c r="C5" s="119">
        <v>100</v>
      </c>
      <c r="D5" s="120">
        <f t="shared" ref="D5:S5" si="0">IF($C4=0,0%,(D4/$C4*100))</f>
        <v>57.178217821782177</v>
      </c>
      <c r="E5" s="121">
        <f t="shared" si="0"/>
        <v>42.821782178217823</v>
      </c>
      <c r="F5" s="119">
        <f t="shared" si="0"/>
        <v>3.7004950495049505</v>
      </c>
      <c r="G5" s="120">
        <f t="shared" si="0"/>
        <v>3.1806930693069306</v>
      </c>
      <c r="H5" s="120">
        <f t="shared" si="0"/>
        <v>46.571782178217823</v>
      </c>
      <c r="I5" s="120">
        <f t="shared" si="0"/>
        <v>32.834158415841586</v>
      </c>
      <c r="J5" s="120">
        <f t="shared" si="0"/>
        <v>1.7202970297029705</v>
      </c>
      <c r="K5" s="120">
        <f t="shared" si="0"/>
        <v>2.4504950495049505</v>
      </c>
      <c r="L5" s="120">
        <f t="shared" si="0"/>
        <v>1.0643564356435644</v>
      </c>
      <c r="M5" s="120">
        <f t="shared" si="0"/>
        <v>1.3242574257425743</v>
      </c>
      <c r="N5" s="120">
        <f t="shared" si="0"/>
        <v>0.13613861386138612</v>
      </c>
      <c r="O5" s="120">
        <f t="shared" si="0"/>
        <v>0.24752475247524752</v>
      </c>
      <c r="P5" s="120">
        <f t="shared" si="0"/>
        <v>1.2376237623762376</v>
      </c>
      <c r="Q5" s="120">
        <f t="shared" si="0"/>
        <v>0.63118811881188119</v>
      </c>
      <c r="R5" s="120">
        <f t="shared" si="0"/>
        <v>2.7475247524752477</v>
      </c>
      <c r="S5" s="121">
        <f t="shared" si="0"/>
        <v>2.1534653465346532</v>
      </c>
    </row>
    <row r="6" spans="1:19" ht="27.6" customHeight="1" thickBot="1" x14ac:dyDescent="0.25">
      <c r="A6" s="122" t="s">
        <v>18</v>
      </c>
      <c r="B6" s="124" t="s">
        <v>17</v>
      </c>
      <c r="C6" s="185"/>
      <c r="D6" s="186"/>
      <c r="E6" s="187"/>
      <c r="F6" s="188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90"/>
    </row>
    <row r="7" spans="1:19" s="1" customFormat="1" ht="15.75" customHeight="1" thickTop="1" thickBot="1" x14ac:dyDescent="0.25">
      <c r="A7" s="349" t="s">
        <v>132</v>
      </c>
      <c r="B7" s="42" t="s">
        <v>21</v>
      </c>
      <c r="C7" s="104">
        <v>49</v>
      </c>
      <c r="D7" s="99">
        <v>29</v>
      </c>
      <c r="E7" s="100">
        <v>20</v>
      </c>
      <c r="F7" s="101">
        <v>2</v>
      </c>
      <c r="G7" s="102">
        <v>2</v>
      </c>
      <c r="H7" s="102">
        <v>22</v>
      </c>
      <c r="I7" s="102">
        <v>15</v>
      </c>
      <c r="J7" s="102">
        <v>1</v>
      </c>
      <c r="K7" s="102">
        <v>0</v>
      </c>
      <c r="L7" s="102">
        <v>1</v>
      </c>
      <c r="M7" s="102">
        <v>0</v>
      </c>
      <c r="N7" s="102">
        <v>0</v>
      </c>
      <c r="O7" s="102">
        <v>0</v>
      </c>
      <c r="P7" s="102">
        <v>0</v>
      </c>
      <c r="Q7" s="102">
        <v>1</v>
      </c>
      <c r="R7" s="102">
        <v>3</v>
      </c>
      <c r="S7" s="103">
        <v>2</v>
      </c>
    </row>
    <row r="8" spans="1:19" s="1" customFormat="1" ht="15.75" customHeight="1" thickBot="1" x14ac:dyDescent="0.25">
      <c r="A8" s="346"/>
      <c r="B8" s="82" t="s">
        <v>17</v>
      </c>
      <c r="C8" s="52">
        <v>100</v>
      </c>
      <c r="D8" s="53">
        <f t="shared" ref="D8:S8" si="1">IF($C7=0,0%,(D7/$C7*100))</f>
        <v>59.183673469387756</v>
      </c>
      <c r="E8" s="54">
        <f t="shared" si="1"/>
        <v>40.816326530612244</v>
      </c>
      <c r="F8" s="52">
        <f t="shared" si="1"/>
        <v>4.0816326530612246</v>
      </c>
      <c r="G8" s="53">
        <f t="shared" si="1"/>
        <v>4.0816326530612246</v>
      </c>
      <c r="H8" s="53">
        <f t="shared" si="1"/>
        <v>44.897959183673471</v>
      </c>
      <c r="I8" s="53">
        <f t="shared" si="1"/>
        <v>30.612244897959183</v>
      </c>
      <c r="J8" s="53">
        <f t="shared" si="1"/>
        <v>2.0408163265306123</v>
      </c>
      <c r="K8" s="53">
        <f t="shared" si="1"/>
        <v>0</v>
      </c>
      <c r="L8" s="53">
        <f t="shared" si="1"/>
        <v>2.0408163265306123</v>
      </c>
      <c r="M8" s="53">
        <f t="shared" si="1"/>
        <v>0</v>
      </c>
      <c r="N8" s="53">
        <f t="shared" si="1"/>
        <v>0</v>
      </c>
      <c r="O8" s="53">
        <f t="shared" si="1"/>
        <v>0</v>
      </c>
      <c r="P8" s="53">
        <f t="shared" si="1"/>
        <v>0</v>
      </c>
      <c r="Q8" s="53">
        <f t="shared" si="1"/>
        <v>2.0408163265306123</v>
      </c>
      <c r="R8" s="53">
        <f t="shared" si="1"/>
        <v>6.1224489795918364</v>
      </c>
      <c r="S8" s="54">
        <f t="shared" si="1"/>
        <v>4.0816326530612246</v>
      </c>
    </row>
    <row r="9" spans="1:19" s="1" customFormat="1" ht="15.75" customHeight="1" thickBot="1" x14ac:dyDescent="0.25">
      <c r="A9" s="346" t="s">
        <v>140</v>
      </c>
      <c r="B9" s="42" t="s">
        <v>21</v>
      </c>
      <c r="C9" s="104">
        <v>155</v>
      </c>
      <c r="D9" s="99">
        <v>90</v>
      </c>
      <c r="E9" s="100">
        <v>65</v>
      </c>
      <c r="F9" s="101">
        <v>14</v>
      </c>
      <c r="G9" s="102">
        <v>6</v>
      </c>
      <c r="H9" s="102">
        <v>56</v>
      </c>
      <c r="I9" s="102">
        <v>44</v>
      </c>
      <c r="J9" s="102">
        <v>6</v>
      </c>
      <c r="K9" s="102">
        <v>3</v>
      </c>
      <c r="L9" s="102">
        <v>5</v>
      </c>
      <c r="M9" s="102">
        <v>3</v>
      </c>
      <c r="N9" s="102">
        <v>1</v>
      </c>
      <c r="O9" s="102">
        <v>0</v>
      </c>
      <c r="P9" s="102">
        <v>1</v>
      </c>
      <c r="Q9" s="102">
        <v>2</v>
      </c>
      <c r="R9" s="102">
        <v>7</v>
      </c>
      <c r="S9" s="103">
        <v>7</v>
      </c>
    </row>
    <row r="10" spans="1:19" s="1" customFormat="1" ht="15.75" customHeight="1" thickBot="1" x14ac:dyDescent="0.25">
      <c r="A10" s="346"/>
      <c r="B10" s="82" t="s">
        <v>17</v>
      </c>
      <c r="C10" s="52">
        <v>100</v>
      </c>
      <c r="D10" s="53">
        <f t="shared" ref="D10:S10" si="2">IF($C9=0,0%,(D9/$C9*100))</f>
        <v>58.064516129032263</v>
      </c>
      <c r="E10" s="54">
        <f t="shared" si="2"/>
        <v>41.935483870967744</v>
      </c>
      <c r="F10" s="52">
        <f t="shared" si="2"/>
        <v>9.0322580645161281</v>
      </c>
      <c r="G10" s="53">
        <f t="shared" si="2"/>
        <v>3.870967741935484</v>
      </c>
      <c r="H10" s="53">
        <f t="shared" si="2"/>
        <v>36.129032258064512</v>
      </c>
      <c r="I10" s="53">
        <f t="shared" si="2"/>
        <v>28.387096774193548</v>
      </c>
      <c r="J10" s="53">
        <f t="shared" si="2"/>
        <v>3.870967741935484</v>
      </c>
      <c r="K10" s="53">
        <f t="shared" si="2"/>
        <v>1.935483870967742</v>
      </c>
      <c r="L10" s="53">
        <f t="shared" si="2"/>
        <v>3.225806451612903</v>
      </c>
      <c r="M10" s="53">
        <f t="shared" si="2"/>
        <v>1.935483870967742</v>
      </c>
      <c r="N10" s="53">
        <f t="shared" si="2"/>
        <v>0.64516129032258063</v>
      </c>
      <c r="O10" s="53">
        <f t="shared" si="2"/>
        <v>0</v>
      </c>
      <c r="P10" s="53">
        <f t="shared" si="2"/>
        <v>0.64516129032258063</v>
      </c>
      <c r="Q10" s="53">
        <f t="shared" si="2"/>
        <v>1.2903225806451613</v>
      </c>
      <c r="R10" s="53">
        <f t="shared" si="2"/>
        <v>4.5161290322580641</v>
      </c>
      <c r="S10" s="54">
        <f t="shared" si="2"/>
        <v>4.5161290322580641</v>
      </c>
    </row>
    <row r="11" spans="1:19" s="1" customFormat="1" ht="15.75" customHeight="1" x14ac:dyDescent="0.2">
      <c r="A11" s="350" t="s">
        <v>141</v>
      </c>
      <c r="B11" s="42" t="s">
        <v>21</v>
      </c>
      <c r="C11" s="104">
        <v>155</v>
      </c>
      <c r="D11" s="99">
        <v>71</v>
      </c>
      <c r="E11" s="100">
        <v>84</v>
      </c>
      <c r="F11" s="101">
        <v>9</v>
      </c>
      <c r="G11" s="102">
        <v>10</v>
      </c>
      <c r="H11" s="102">
        <v>49</v>
      </c>
      <c r="I11" s="102">
        <v>56</v>
      </c>
      <c r="J11" s="102">
        <v>4</v>
      </c>
      <c r="K11" s="102">
        <v>7</v>
      </c>
      <c r="L11" s="102">
        <v>2</v>
      </c>
      <c r="M11" s="102">
        <v>1</v>
      </c>
      <c r="N11" s="102">
        <v>1</v>
      </c>
      <c r="O11" s="102">
        <v>0</v>
      </c>
      <c r="P11" s="102">
        <v>2</v>
      </c>
      <c r="Q11" s="102">
        <v>2</v>
      </c>
      <c r="R11" s="102">
        <v>4</v>
      </c>
      <c r="S11" s="103">
        <v>8</v>
      </c>
    </row>
    <row r="12" spans="1:19" s="1" customFormat="1" ht="15.75" customHeight="1" thickBot="1" x14ac:dyDescent="0.25">
      <c r="A12" s="351"/>
      <c r="B12" s="82" t="s">
        <v>17</v>
      </c>
      <c r="C12" s="52">
        <v>100</v>
      </c>
      <c r="D12" s="53">
        <f t="shared" ref="D12:S12" si="3">IF($C11=0,0%,(D11/$C11*100))</f>
        <v>45.806451612903224</v>
      </c>
      <c r="E12" s="54">
        <f t="shared" si="3"/>
        <v>54.193548387096783</v>
      </c>
      <c r="F12" s="52">
        <f t="shared" si="3"/>
        <v>5.806451612903226</v>
      </c>
      <c r="G12" s="53">
        <f t="shared" si="3"/>
        <v>6.4516129032258061</v>
      </c>
      <c r="H12" s="53">
        <f t="shared" si="3"/>
        <v>31.612903225806448</v>
      </c>
      <c r="I12" s="53">
        <f t="shared" si="3"/>
        <v>36.129032258064512</v>
      </c>
      <c r="J12" s="53">
        <f t="shared" si="3"/>
        <v>2.5806451612903225</v>
      </c>
      <c r="K12" s="53">
        <f t="shared" si="3"/>
        <v>4.5161290322580641</v>
      </c>
      <c r="L12" s="53">
        <f t="shared" si="3"/>
        <v>1.2903225806451613</v>
      </c>
      <c r="M12" s="53">
        <f t="shared" si="3"/>
        <v>0.64516129032258063</v>
      </c>
      <c r="N12" s="53">
        <f t="shared" si="3"/>
        <v>0.64516129032258063</v>
      </c>
      <c r="O12" s="53">
        <f t="shared" si="3"/>
        <v>0</v>
      </c>
      <c r="P12" s="53">
        <f t="shared" si="3"/>
        <v>1.2903225806451613</v>
      </c>
      <c r="Q12" s="53">
        <f t="shared" si="3"/>
        <v>1.2903225806451613</v>
      </c>
      <c r="R12" s="53">
        <f t="shared" si="3"/>
        <v>2.5806451612903225</v>
      </c>
      <c r="S12" s="54">
        <f t="shared" si="3"/>
        <v>5.161290322580645</v>
      </c>
    </row>
    <row r="13" spans="1:19" s="1" customFormat="1" ht="15.75" customHeight="1" thickBot="1" x14ac:dyDescent="0.25">
      <c r="A13" s="346" t="s">
        <v>142</v>
      </c>
      <c r="B13" s="42" t="s">
        <v>21</v>
      </c>
      <c r="C13" s="104">
        <v>558</v>
      </c>
      <c r="D13" s="99">
        <v>230</v>
      </c>
      <c r="E13" s="100">
        <v>328</v>
      </c>
      <c r="F13" s="101">
        <v>23</v>
      </c>
      <c r="G13" s="102">
        <v>30</v>
      </c>
      <c r="H13" s="102">
        <v>167</v>
      </c>
      <c r="I13" s="102">
        <v>224</v>
      </c>
      <c r="J13" s="102">
        <v>10</v>
      </c>
      <c r="K13" s="102">
        <v>24</v>
      </c>
      <c r="L13" s="102">
        <v>5</v>
      </c>
      <c r="M13" s="102">
        <v>10</v>
      </c>
      <c r="N13" s="102">
        <v>1</v>
      </c>
      <c r="O13" s="102">
        <v>4</v>
      </c>
      <c r="P13" s="102">
        <v>8</v>
      </c>
      <c r="Q13" s="102">
        <v>8</v>
      </c>
      <c r="R13" s="102">
        <v>16</v>
      </c>
      <c r="S13" s="103">
        <v>28</v>
      </c>
    </row>
    <row r="14" spans="1:19" s="1" customFormat="1" ht="15.75" customHeight="1" thickBot="1" x14ac:dyDescent="0.25">
      <c r="A14" s="346"/>
      <c r="B14" s="82" t="s">
        <v>17</v>
      </c>
      <c r="C14" s="52">
        <v>100</v>
      </c>
      <c r="D14" s="53">
        <f t="shared" ref="D14:S14" si="4">IF($C13=0,0%,(D13/$C13*100))</f>
        <v>41.218637992831539</v>
      </c>
      <c r="E14" s="54">
        <f t="shared" si="4"/>
        <v>58.781362007168461</v>
      </c>
      <c r="F14" s="52">
        <f t="shared" si="4"/>
        <v>4.1218637992831546</v>
      </c>
      <c r="G14" s="53">
        <f t="shared" si="4"/>
        <v>5.376344086021505</v>
      </c>
      <c r="H14" s="53">
        <f t="shared" si="4"/>
        <v>29.928315412186379</v>
      </c>
      <c r="I14" s="53">
        <f t="shared" si="4"/>
        <v>40.143369175627242</v>
      </c>
      <c r="J14" s="53">
        <f t="shared" si="4"/>
        <v>1.7921146953405016</v>
      </c>
      <c r="K14" s="53">
        <f t="shared" si="4"/>
        <v>4.3010752688172049</v>
      </c>
      <c r="L14" s="53">
        <f t="shared" si="4"/>
        <v>0.8960573476702508</v>
      </c>
      <c r="M14" s="53">
        <f t="shared" si="4"/>
        <v>1.7921146953405016</v>
      </c>
      <c r="N14" s="53">
        <f t="shared" si="4"/>
        <v>0.17921146953405018</v>
      </c>
      <c r="O14" s="53">
        <f t="shared" si="4"/>
        <v>0.71684587813620071</v>
      </c>
      <c r="P14" s="53">
        <f t="shared" si="4"/>
        <v>1.4336917562724014</v>
      </c>
      <c r="Q14" s="53">
        <f t="shared" si="4"/>
        <v>1.4336917562724014</v>
      </c>
      <c r="R14" s="53">
        <f t="shared" si="4"/>
        <v>2.8673835125448028</v>
      </c>
      <c r="S14" s="54">
        <f t="shared" si="4"/>
        <v>5.0179211469534053</v>
      </c>
    </row>
    <row r="15" spans="1:19" s="1" customFormat="1" ht="15.75" customHeight="1" thickBot="1" x14ac:dyDescent="0.25">
      <c r="A15" s="346" t="s">
        <v>143</v>
      </c>
      <c r="B15" s="42" t="s">
        <v>21</v>
      </c>
      <c r="C15" s="104">
        <v>107</v>
      </c>
      <c r="D15" s="99">
        <v>57</v>
      </c>
      <c r="E15" s="100">
        <v>50</v>
      </c>
      <c r="F15" s="101">
        <v>4</v>
      </c>
      <c r="G15" s="102">
        <v>4</v>
      </c>
      <c r="H15" s="102">
        <v>39</v>
      </c>
      <c r="I15" s="102">
        <v>30</v>
      </c>
      <c r="J15" s="102">
        <v>3</v>
      </c>
      <c r="K15" s="102">
        <v>10</v>
      </c>
      <c r="L15" s="102">
        <v>4</v>
      </c>
      <c r="M15" s="102">
        <v>3</v>
      </c>
      <c r="N15" s="102">
        <v>0</v>
      </c>
      <c r="O15" s="102">
        <v>0</v>
      </c>
      <c r="P15" s="102">
        <v>3</v>
      </c>
      <c r="Q15" s="102">
        <v>0</v>
      </c>
      <c r="R15" s="102">
        <v>4</v>
      </c>
      <c r="S15" s="103">
        <v>3</v>
      </c>
    </row>
    <row r="16" spans="1:19" s="1" customFormat="1" ht="15.75" customHeight="1" thickBot="1" x14ac:dyDescent="0.25">
      <c r="A16" s="346"/>
      <c r="B16" s="82" t="s">
        <v>17</v>
      </c>
      <c r="C16" s="52">
        <v>100</v>
      </c>
      <c r="D16" s="53">
        <f t="shared" ref="D16:S16" si="5">IF($C15=0,0%,(D15/$C15*100))</f>
        <v>53.271028037383175</v>
      </c>
      <c r="E16" s="54">
        <f t="shared" si="5"/>
        <v>46.728971962616825</v>
      </c>
      <c r="F16" s="52">
        <f t="shared" si="5"/>
        <v>3.7383177570093453</v>
      </c>
      <c r="G16" s="53">
        <f t="shared" si="5"/>
        <v>3.7383177570093453</v>
      </c>
      <c r="H16" s="53">
        <f t="shared" si="5"/>
        <v>36.44859813084112</v>
      </c>
      <c r="I16" s="53">
        <f t="shared" si="5"/>
        <v>28.037383177570092</v>
      </c>
      <c r="J16" s="53">
        <f t="shared" si="5"/>
        <v>2.8037383177570092</v>
      </c>
      <c r="K16" s="53">
        <f t="shared" si="5"/>
        <v>9.3457943925233646</v>
      </c>
      <c r="L16" s="53">
        <f t="shared" si="5"/>
        <v>3.7383177570093453</v>
      </c>
      <c r="M16" s="53">
        <f t="shared" si="5"/>
        <v>2.8037383177570092</v>
      </c>
      <c r="N16" s="53">
        <f t="shared" si="5"/>
        <v>0</v>
      </c>
      <c r="O16" s="53">
        <f t="shared" si="5"/>
        <v>0</v>
      </c>
      <c r="P16" s="53">
        <f t="shared" si="5"/>
        <v>2.8037383177570092</v>
      </c>
      <c r="Q16" s="53">
        <f t="shared" si="5"/>
        <v>0</v>
      </c>
      <c r="R16" s="53">
        <f t="shared" si="5"/>
        <v>3.7383177570093453</v>
      </c>
      <c r="S16" s="54">
        <f t="shared" si="5"/>
        <v>2.8037383177570092</v>
      </c>
    </row>
    <row r="17" spans="1:19" s="1" customFormat="1" ht="15.75" customHeight="1" thickBot="1" x14ac:dyDescent="0.25">
      <c r="A17" s="346" t="s">
        <v>144</v>
      </c>
      <c r="B17" s="42" t="s">
        <v>21</v>
      </c>
      <c r="C17" s="104">
        <v>946</v>
      </c>
      <c r="D17" s="99">
        <v>466</v>
      </c>
      <c r="E17" s="100">
        <v>480</v>
      </c>
      <c r="F17" s="101">
        <v>36</v>
      </c>
      <c r="G17" s="102">
        <v>48</v>
      </c>
      <c r="H17" s="102">
        <v>364</v>
      </c>
      <c r="I17" s="102">
        <v>355</v>
      </c>
      <c r="J17" s="102">
        <v>14</v>
      </c>
      <c r="K17" s="102">
        <v>13</v>
      </c>
      <c r="L17" s="102">
        <v>9</v>
      </c>
      <c r="M17" s="102">
        <v>18</v>
      </c>
      <c r="N17" s="102">
        <v>0</v>
      </c>
      <c r="O17" s="102">
        <v>4</v>
      </c>
      <c r="P17" s="102">
        <v>14</v>
      </c>
      <c r="Q17" s="102">
        <v>10</v>
      </c>
      <c r="R17" s="102">
        <v>29</v>
      </c>
      <c r="S17" s="103">
        <v>32</v>
      </c>
    </row>
    <row r="18" spans="1:19" s="1" customFormat="1" ht="15.75" customHeight="1" thickBot="1" x14ac:dyDescent="0.25">
      <c r="A18" s="346"/>
      <c r="B18" s="82" t="s">
        <v>17</v>
      </c>
      <c r="C18" s="52">
        <v>100</v>
      </c>
      <c r="D18" s="53">
        <f t="shared" ref="D18:S18" si="6">IF($C17=0,0%,(D17/$C17*100))</f>
        <v>49.260042283298098</v>
      </c>
      <c r="E18" s="54">
        <f t="shared" si="6"/>
        <v>50.739957716701902</v>
      </c>
      <c r="F18" s="52">
        <f t="shared" si="6"/>
        <v>3.8054968287526427</v>
      </c>
      <c r="G18" s="53">
        <f t="shared" si="6"/>
        <v>5.07399577167019</v>
      </c>
      <c r="H18" s="53">
        <f t="shared" si="6"/>
        <v>38.477801268498943</v>
      </c>
      <c r="I18" s="53">
        <f t="shared" si="6"/>
        <v>37.526427061310777</v>
      </c>
      <c r="J18" s="53">
        <f t="shared" si="6"/>
        <v>1.4799154334038054</v>
      </c>
      <c r="K18" s="53">
        <f t="shared" si="6"/>
        <v>1.3742071881606766</v>
      </c>
      <c r="L18" s="53">
        <f t="shared" si="6"/>
        <v>0.95137420718816068</v>
      </c>
      <c r="M18" s="53">
        <f t="shared" si="6"/>
        <v>1.9027484143763214</v>
      </c>
      <c r="N18" s="53">
        <f t="shared" si="6"/>
        <v>0</v>
      </c>
      <c r="O18" s="53">
        <f t="shared" si="6"/>
        <v>0.42283298097251587</v>
      </c>
      <c r="P18" s="53">
        <f t="shared" si="6"/>
        <v>1.4799154334038054</v>
      </c>
      <c r="Q18" s="53">
        <f t="shared" si="6"/>
        <v>1.0570824524312896</v>
      </c>
      <c r="R18" s="53">
        <f t="shared" si="6"/>
        <v>3.06553911205074</v>
      </c>
      <c r="S18" s="54">
        <f t="shared" si="6"/>
        <v>3.382663847780127</v>
      </c>
    </row>
    <row r="19" spans="1:19" s="1" customFormat="1" ht="15.75" customHeight="1" thickBot="1" x14ac:dyDescent="0.25">
      <c r="A19" s="346" t="s">
        <v>145</v>
      </c>
      <c r="B19" s="42" t="s">
        <v>21</v>
      </c>
      <c r="C19" s="104">
        <v>6</v>
      </c>
      <c r="D19" s="99">
        <v>0</v>
      </c>
      <c r="E19" s="100">
        <v>6</v>
      </c>
      <c r="F19" s="101">
        <v>0</v>
      </c>
      <c r="G19" s="102">
        <v>1</v>
      </c>
      <c r="H19" s="102">
        <v>0</v>
      </c>
      <c r="I19" s="102">
        <v>1</v>
      </c>
      <c r="J19" s="102">
        <v>0</v>
      </c>
      <c r="K19" s="102">
        <v>2</v>
      </c>
      <c r="L19" s="102">
        <v>0</v>
      </c>
      <c r="M19" s="102">
        <v>0</v>
      </c>
      <c r="N19" s="102">
        <v>0</v>
      </c>
      <c r="O19" s="102">
        <v>1</v>
      </c>
      <c r="P19" s="102">
        <v>0</v>
      </c>
      <c r="Q19" s="102">
        <v>1</v>
      </c>
      <c r="R19" s="102">
        <v>0</v>
      </c>
      <c r="S19" s="103">
        <v>0</v>
      </c>
    </row>
    <row r="20" spans="1:19" s="1" customFormat="1" ht="15.75" customHeight="1" thickBot="1" x14ac:dyDescent="0.25">
      <c r="A20" s="346"/>
      <c r="B20" s="82" t="s">
        <v>17</v>
      </c>
      <c r="C20" s="52">
        <v>100</v>
      </c>
      <c r="D20" s="53">
        <f t="shared" ref="D20:S20" si="7">IF($C19=0,0%,(D19/$C19*100))</f>
        <v>0</v>
      </c>
      <c r="E20" s="54">
        <f t="shared" si="7"/>
        <v>100</v>
      </c>
      <c r="F20" s="52">
        <f t="shared" si="7"/>
        <v>0</v>
      </c>
      <c r="G20" s="53">
        <f t="shared" si="7"/>
        <v>16.666666666666664</v>
      </c>
      <c r="H20" s="53">
        <f t="shared" si="7"/>
        <v>0</v>
      </c>
      <c r="I20" s="53">
        <f t="shared" si="7"/>
        <v>16.666666666666664</v>
      </c>
      <c r="J20" s="53">
        <f t="shared" si="7"/>
        <v>0</v>
      </c>
      <c r="K20" s="53">
        <f t="shared" si="7"/>
        <v>33.333333333333329</v>
      </c>
      <c r="L20" s="53">
        <f t="shared" si="7"/>
        <v>0</v>
      </c>
      <c r="M20" s="53">
        <f t="shared" si="7"/>
        <v>0</v>
      </c>
      <c r="N20" s="53">
        <f t="shared" si="7"/>
        <v>0</v>
      </c>
      <c r="O20" s="53">
        <f t="shared" si="7"/>
        <v>16.666666666666664</v>
      </c>
      <c r="P20" s="53">
        <f t="shared" si="7"/>
        <v>0</v>
      </c>
      <c r="Q20" s="53">
        <f t="shared" si="7"/>
        <v>16.666666666666664</v>
      </c>
      <c r="R20" s="53">
        <f t="shared" si="7"/>
        <v>0</v>
      </c>
      <c r="S20" s="54">
        <f t="shared" si="7"/>
        <v>0</v>
      </c>
    </row>
    <row r="21" spans="1:19" s="1" customFormat="1" ht="15.75" customHeight="1" thickBot="1" x14ac:dyDescent="0.25">
      <c r="A21" s="346" t="s">
        <v>146</v>
      </c>
      <c r="B21" s="42" t="s">
        <v>21</v>
      </c>
      <c r="C21" s="104">
        <v>1513</v>
      </c>
      <c r="D21" s="99">
        <v>817</v>
      </c>
      <c r="E21" s="100">
        <v>696</v>
      </c>
      <c r="F21" s="101">
        <v>59</v>
      </c>
      <c r="G21" s="102">
        <v>50</v>
      </c>
      <c r="H21" s="102">
        <v>667</v>
      </c>
      <c r="I21" s="102">
        <v>538</v>
      </c>
      <c r="J21" s="102">
        <v>29</v>
      </c>
      <c r="K21" s="102">
        <v>38</v>
      </c>
      <c r="L21" s="102">
        <v>19</v>
      </c>
      <c r="M21" s="102">
        <v>29</v>
      </c>
      <c r="N21" s="102">
        <v>2</v>
      </c>
      <c r="O21" s="102">
        <v>3</v>
      </c>
      <c r="P21" s="102">
        <v>8</v>
      </c>
      <c r="Q21" s="102">
        <v>11</v>
      </c>
      <c r="R21" s="102">
        <v>33</v>
      </c>
      <c r="S21" s="103">
        <v>27</v>
      </c>
    </row>
    <row r="22" spans="1:19" s="1" customFormat="1" ht="15.75" customHeight="1" thickBot="1" x14ac:dyDescent="0.25">
      <c r="A22" s="346"/>
      <c r="B22" s="82" t="s">
        <v>17</v>
      </c>
      <c r="C22" s="52">
        <v>100</v>
      </c>
      <c r="D22" s="53">
        <f t="shared" ref="D22:S22" si="8">IF($C21=0,0%,(D21/$C21*100))</f>
        <v>53.998678122934564</v>
      </c>
      <c r="E22" s="54">
        <f t="shared" si="8"/>
        <v>46.001321877065429</v>
      </c>
      <c r="F22" s="52">
        <f t="shared" si="8"/>
        <v>3.8995373430270988</v>
      </c>
      <c r="G22" s="53">
        <f t="shared" si="8"/>
        <v>3.3046926635822871</v>
      </c>
      <c r="H22" s="53">
        <f t="shared" si="8"/>
        <v>44.08460013218771</v>
      </c>
      <c r="I22" s="53">
        <f t="shared" si="8"/>
        <v>35.558493060145409</v>
      </c>
      <c r="J22" s="53">
        <f t="shared" si="8"/>
        <v>1.9167217448777263</v>
      </c>
      <c r="K22" s="53">
        <f t="shared" si="8"/>
        <v>2.5115664243225382</v>
      </c>
      <c r="L22" s="53">
        <f t="shared" si="8"/>
        <v>1.2557832121612691</v>
      </c>
      <c r="M22" s="53">
        <f t="shared" si="8"/>
        <v>1.9167217448777263</v>
      </c>
      <c r="N22" s="53">
        <f t="shared" si="8"/>
        <v>0.13218770654329146</v>
      </c>
      <c r="O22" s="53">
        <f t="shared" si="8"/>
        <v>0.19828155981493722</v>
      </c>
      <c r="P22" s="53">
        <f t="shared" si="8"/>
        <v>0.52875082617316582</v>
      </c>
      <c r="Q22" s="53">
        <f t="shared" si="8"/>
        <v>0.72703238598810316</v>
      </c>
      <c r="R22" s="53">
        <f t="shared" si="8"/>
        <v>2.181097157964309</v>
      </c>
      <c r="S22" s="54">
        <f t="shared" si="8"/>
        <v>1.784534038334435</v>
      </c>
    </row>
    <row r="23" spans="1:19" s="1" customFormat="1" ht="15.75" customHeight="1" thickBot="1" x14ac:dyDescent="0.25">
      <c r="A23" s="346" t="s">
        <v>147</v>
      </c>
      <c r="B23" s="42" t="s">
        <v>21</v>
      </c>
      <c r="C23" s="104">
        <v>1829</v>
      </c>
      <c r="D23" s="99">
        <v>1018</v>
      </c>
      <c r="E23" s="100">
        <v>811</v>
      </c>
      <c r="F23" s="101">
        <v>56</v>
      </c>
      <c r="G23" s="102">
        <v>46</v>
      </c>
      <c r="H23" s="102">
        <v>843</v>
      </c>
      <c r="I23" s="102">
        <v>654</v>
      </c>
      <c r="J23" s="102">
        <v>30</v>
      </c>
      <c r="K23" s="102">
        <v>48</v>
      </c>
      <c r="L23" s="102">
        <v>22</v>
      </c>
      <c r="M23" s="102">
        <v>16</v>
      </c>
      <c r="N23" s="102">
        <v>0</v>
      </c>
      <c r="O23" s="102">
        <v>4</v>
      </c>
      <c r="P23" s="102">
        <v>21</v>
      </c>
      <c r="Q23" s="102">
        <v>9</v>
      </c>
      <c r="R23" s="102">
        <v>46</v>
      </c>
      <c r="S23" s="103">
        <v>34</v>
      </c>
    </row>
    <row r="24" spans="1:19" s="1" customFormat="1" ht="15.75" customHeight="1" thickBot="1" x14ac:dyDescent="0.25">
      <c r="A24" s="346"/>
      <c r="B24" s="82" t="s">
        <v>17</v>
      </c>
      <c r="C24" s="52">
        <v>100</v>
      </c>
      <c r="D24" s="53">
        <f t="shared" ref="D24:S24" si="9">IF($C23=0,0%,(D23/$C23*100))</f>
        <v>55.658829961727719</v>
      </c>
      <c r="E24" s="54">
        <f t="shared" si="9"/>
        <v>44.341170038272281</v>
      </c>
      <c r="F24" s="52">
        <f t="shared" si="9"/>
        <v>3.0617823947512299</v>
      </c>
      <c r="G24" s="53">
        <f t="shared" si="9"/>
        <v>2.5150355385456535</v>
      </c>
      <c r="H24" s="53">
        <f t="shared" si="9"/>
        <v>46.090759978130123</v>
      </c>
      <c r="I24" s="53">
        <f t="shared" si="9"/>
        <v>35.757244395844722</v>
      </c>
      <c r="J24" s="53">
        <f t="shared" si="9"/>
        <v>1.6402405686167305</v>
      </c>
      <c r="K24" s="53">
        <f t="shared" si="9"/>
        <v>2.6243849097867686</v>
      </c>
      <c r="L24" s="53">
        <f t="shared" si="9"/>
        <v>1.202843083652269</v>
      </c>
      <c r="M24" s="53">
        <f t="shared" si="9"/>
        <v>0.87479496992892281</v>
      </c>
      <c r="N24" s="53">
        <f t="shared" si="9"/>
        <v>0</v>
      </c>
      <c r="O24" s="53">
        <f t="shared" si="9"/>
        <v>0.2186987424822307</v>
      </c>
      <c r="P24" s="53">
        <f t="shared" si="9"/>
        <v>1.1481683980317114</v>
      </c>
      <c r="Q24" s="53">
        <f t="shared" si="9"/>
        <v>0.49207217058501912</v>
      </c>
      <c r="R24" s="53">
        <f t="shared" si="9"/>
        <v>2.5150355385456535</v>
      </c>
      <c r="S24" s="54">
        <f t="shared" si="9"/>
        <v>1.8589393110989612</v>
      </c>
    </row>
    <row r="25" spans="1:19" s="1" customFormat="1" ht="15.75" customHeight="1" thickBot="1" x14ac:dyDescent="0.25">
      <c r="A25" s="346" t="s">
        <v>148</v>
      </c>
      <c r="B25" s="42" t="s">
        <v>21</v>
      </c>
      <c r="C25" s="104">
        <v>1481</v>
      </c>
      <c r="D25" s="99">
        <v>864</v>
      </c>
      <c r="E25" s="100">
        <v>617</v>
      </c>
      <c r="F25" s="101">
        <v>45</v>
      </c>
      <c r="G25" s="102">
        <v>44</v>
      </c>
      <c r="H25" s="102">
        <v>735</v>
      </c>
      <c r="I25" s="102">
        <v>491</v>
      </c>
      <c r="J25" s="102">
        <v>28</v>
      </c>
      <c r="K25" s="102">
        <v>32</v>
      </c>
      <c r="L25" s="102">
        <v>12</v>
      </c>
      <c r="M25" s="102">
        <v>20</v>
      </c>
      <c r="N25" s="102">
        <v>3</v>
      </c>
      <c r="O25" s="102">
        <v>3</v>
      </c>
      <c r="P25" s="102">
        <v>14</v>
      </c>
      <c r="Q25" s="102">
        <v>4</v>
      </c>
      <c r="R25" s="102">
        <v>27</v>
      </c>
      <c r="S25" s="103">
        <v>23</v>
      </c>
    </row>
    <row r="26" spans="1:19" s="1" customFormat="1" ht="15.75" customHeight="1" thickBot="1" x14ac:dyDescent="0.25">
      <c r="A26" s="346"/>
      <c r="B26" s="82" t="s">
        <v>17</v>
      </c>
      <c r="C26" s="52">
        <v>100</v>
      </c>
      <c r="D26" s="53">
        <f t="shared" ref="D26:S26" si="10">IF($C25=0,0%,(D25/$C25*100))</f>
        <v>58.338960162052665</v>
      </c>
      <c r="E26" s="54">
        <f t="shared" si="10"/>
        <v>41.661039837947335</v>
      </c>
      <c r="F26" s="52">
        <f t="shared" si="10"/>
        <v>3.0384875084402432</v>
      </c>
      <c r="G26" s="53">
        <f t="shared" si="10"/>
        <v>2.9709655638082375</v>
      </c>
      <c r="H26" s="53">
        <f t="shared" si="10"/>
        <v>49.628629304523969</v>
      </c>
      <c r="I26" s="53">
        <f t="shared" si="10"/>
        <v>33.153274814314656</v>
      </c>
      <c r="J26" s="53">
        <f t="shared" si="10"/>
        <v>1.8906144496961512</v>
      </c>
      <c r="K26" s="53">
        <f t="shared" si="10"/>
        <v>2.160702228224173</v>
      </c>
      <c r="L26" s="53">
        <f t="shared" si="10"/>
        <v>0.81026333558406483</v>
      </c>
      <c r="M26" s="53">
        <f t="shared" si="10"/>
        <v>1.3504388926401081</v>
      </c>
      <c r="N26" s="53">
        <f t="shared" si="10"/>
        <v>0.20256583389601621</v>
      </c>
      <c r="O26" s="53">
        <f t="shared" si="10"/>
        <v>0.20256583389601621</v>
      </c>
      <c r="P26" s="53">
        <f t="shared" si="10"/>
        <v>0.94530722484807561</v>
      </c>
      <c r="Q26" s="53">
        <f t="shared" si="10"/>
        <v>0.27008777852802163</v>
      </c>
      <c r="R26" s="53">
        <f t="shared" si="10"/>
        <v>1.8230925050641458</v>
      </c>
      <c r="S26" s="54">
        <f t="shared" si="10"/>
        <v>1.5530047265361242</v>
      </c>
    </row>
    <row r="27" spans="1:19" s="1" customFormat="1" ht="15.75" customHeight="1" thickBot="1" x14ac:dyDescent="0.25">
      <c r="A27" s="346" t="s">
        <v>149</v>
      </c>
      <c r="B27" s="42" t="s">
        <v>21</v>
      </c>
      <c r="C27" s="104">
        <v>561</v>
      </c>
      <c r="D27" s="99">
        <v>342</v>
      </c>
      <c r="E27" s="100">
        <v>219</v>
      </c>
      <c r="F27" s="101">
        <v>19</v>
      </c>
      <c r="G27" s="102">
        <v>8</v>
      </c>
      <c r="H27" s="102">
        <v>296</v>
      </c>
      <c r="I27" s="102">
        <v>181</v>
      </c>
      <c r="J27" s="102">
        <v>8</v>
      </c>
      <c r="K27" s="102">
        <v>15</v>
      </c>
      <c r="L27" s="102">
        <v>2</v>
      </c>
      <c r="M27" s="102">
        <v>6</v>
      </c>
      <c r="N27" s="102">
        <v>1</v>
      </c>
      <c r="O27" s="102">
        <v>1</v>
      </c>
      <c r="P27" s="102">
        <v>4</v>
      </c>
      <c r="Q27" s="102">
        <v>2</v>
      </c>
      <c r="R27" s="102">
        <v>12</v>
      </c>
      <c r="S27" s="103">
        <v>6</v>
      </c>
    </row>
    <row r="28" spans="1:19" s="1" customFormat="1" ht="15.75" customHeight="1" thickBot="1" x14ac:dyDescent="0.25">
      <c r="A28" s="346"/>
      <c r="B28" s="82" t="s">
        <v>17</v>
      </c>
      <c r="C28" s="52">
        <v>100</v>
      </c>
      <c r="D28" s="53">
        <f t="shared" ref="D28:S28" si="11">IF($C27=0,0%,(D27/$C27*100))</f>
        <v>60.962566844919785</v>
      </c>
      <c r="E28" s="54">
        <f t="shared" si="11"/>
        <v>39.037433155080215</v>
      </c>
      <c r="F28" s="52">
        <f t="shared" si="11"/>
        <v>3.3868092691622103</v>
      </c>
      <c r="G28" s="53">
        <f t="shared" si="11"/>
        <v>1.4260249554367201</v>
      </c>
      <c r="H28" s="53">
        <f t="shared" si="11"/>
        <v>52.762923351158641</v>
      </c>
      <c r="I28" s="53">
        <f t="shared" si="11"/>
        <v>32.263814616755795</v>
      </c>
      <c r="J28" s="53">
        <f t="shared" si="11"/>
        <v>1.4260249554367201</v>
      </c>
      <c r="K28" s="53">
        <f t="shared" si="11"/>
        <v>2.6737967914438503</v>
      </c>
      <c r="L28" s="53">
        <f t="shared" si="11"/>
        <v>0.35650623885918004</v>
      </c>
      <c r="M28" s="53">
        <f t="shared" si="11"/>
        <v>1.0695187165775399</v>
      </c>
      <c r="N28" s="53">
        <f t="shared" si="11"/>
        <v>0.17825311942959002</v>
      </c>
      <c r="O28" s="53">
        <f t="shared" si="11"/>
        <v>0.17825311942959002</v>
      </c>
      <c r="P28" s="53">
        <f t="shared" si="11"/>
        <v>0.71301247771836007</v>
      </c>
      <c r="Q28" s="53">
        <f t="shared" si="11"/>
        <v>0.35650623885918004</v>
      </c>
      <c r="R28" s="53">
        <f t="shared" si="11"/>
        <v>2.1390374331550799</v>
      </c>
      <c r="S28" s="54">
        <f t="shared" si="11"/>
        <v>1.0695187165775399</v>
      </c>
    </row>
    <row r="29" spans="1:19" s="1" customFormat="1" ht="15.75" customHeight="1" thickBot="1" x14ac:dyDescent="0.25">
      <c r="A29" s="346" t="s">
        <v>137</v>
      </c>
      <c r="B29" s="42" t="s">
        <v>21</v>
      </c>
      <c r="C29" s="104">
        <v>158</v>
      </c>
      <c r="D29" s="99">
        <v>97</v>
      </c>
      <c r="E29" s="100">
        <v>61</v>
      </c>
      <c r="F29" s="101">
        <v>6</v>
      </c>
      <c r="G29" s="102">
        <v>5</v>
      </c>
      <c r="H29" s="102">
        <v>84</v>
      </c>
      <c r="I29" s="102">
        <v>48</v>
      </c>
      <c r="J29" s="102">
        <v>2</v>
      </c>
      <c r="K29" s="102">
        <v>5</v>
      </c>
      <c r="L29" s="102">
        <v>1</v>
      </c>
      <c r="M29" s="102">
        <v>1</v>
      </c>
      <c r="N29" s="102">
        <v>1</v>
      </c>
      <c r="O29" s="102"/>
      <c r="P29" s="102">
        <v>3</v>
      </c>
      <c r="Q29" s="102">
        <v>1</v>
      </c>
      <c r="R29" s="102"/>
      <c r="S29" s="103">
        <v>1</v>
      </c>
    </row>
    <row r="30" spans="1:19" s="1" customFormat="1" ht="15.75" customHeight="1" thickBot="1" x14ac:dyDescent="0.25">
      <c r="A30" s="346"/>
      <c r="B30" s="82" t="s">
        <v>17</v>
      </c>
      <c r="C30" s="52">
        <v>100</v>
      </c>
      <c r="D30" s="53">
        <f t="shared" ref="D30:S30" si="12">IF($C29=0,0%,(D29/$C29*100))</f>
        <v>61.392405063291143</v>
      </c>
      <c r="E30" s="54">
        <f t="shared" si="12"/>
        <v>38.607594936708864</v>
      </c>
      <c r="F30" s="52">
        <f t="shared" si="12"/>
        <v>3.79746835443038</v>
      </c>
      <c r="G30" s="53">
        <f t="shared" si="12"/>
        <v>3.1645569620253164</v>
      </c>
      <c r="H30" s="53">
        <f t="shared" si="12"/>
        <v>53.164556962025308</v>
      </c>
      <c r="I30" s="53">
        <f t="shared" si="12"/>
        <v>30.37974683544304</v>
      </c>
      <c r="J30" s="53">
        <f t="shared" si="12"/>
        <v>1.2658227848101267</v>
      </c>
      <c r="K30" s="53">
        <f t="shared" si="12"/>
        <v>3.1645569620253164</v>
      </c>
      <c r="L30" s="53">
        <f t="shared" si="12"/>
        <v>0.63291139240506333</v>
      </c>
      <c r="M30" s="53">
        <f t="shared" si="12"/>
        <v>0.63291139240506333</v>
      </c>
      <c r="N30" s="53">
        <f t="shared" si="12"/>
        <v>0.63291139240506333</v>
      </c>
      <c r="O30" s="53">
        <f t="shared" si="12"/>
        <v>0</v>
      </c>
      <c r="P30" s="53">
        <f t="shared" si="12"/>
        <v>1.89873417721519</v>
      </c>
      <c r="Q30" s="53">
        <f t="shared" si="12"/>
        <v>0.63291139240506333</v>
      </c>
      <c r="R30" s="53">
        <f t="shared" si="12"/>
        <v>0</v>
      </c>
      <c r="S30" s="54">
        <f t="shared" si="12"/>
        <v>0.63291139240506333</v>
      </c>
    </row>
    <row r="31" spans="1:19" s="1" customFormat="1" ht="15.75" customHeight="1" x14ac:dyDescent="0.2">
      <c r="A31" s="344" t="s">
        <v>115</v>
      </c>
      <c r="B31" s="42" t="s">
        <v>21</v>
      </c>
      <c r="C31" s="104">
        <f>C7+C9+C11+C13+C15+C17+C19+C21+C23+C25+C29+C27</f>
        <v>7518</v>
      </c>
      <c r="D31" s="99">
        <f t="shared" ref="D31:S31" si="13">D7+D9+D11+D13+D15+D17+D19+D21+D23+D25+D29+D27</f>
        <v>4081</v>
      </c>
      <c r="E31" s="100">
        <f t="shared" si="13"/>
        <v>3437</v>
      </c>
      <c r="F31" s="101">
        <f t="shared" si="13"/>
        <v>273</v>
      </c>
      <c r="G31" s="102">
        <f t="shared" si="13"/>
        <v>254</v>
      </c>
      <c r="H31" s="102">
        <f t="shared" si="13"/>
        <v>3322</v>
      </c>
      <c r="I31" s="102">
        <f t="shared" si="13"/>
        <v>2637</v>
      </c>
      <c r="J31" s="102">
        <f t="shared" si="13"/>
        <v>135</v>
      </c>
      <c r="K31" s="102">
        <f t="shared" si="13"/>
        <v>197</v>
      </c>
      <c r="L31" s="102">
        <f t="shared" si="13"/>
        <v>82</v>
      </c>
      <c r="M31" s="102">
        <f t="shared" si="13"/>
        <v>107</v>
      </c>
      <c r="N31" s="102">
        <f t="shared" si="13"/>
        <v>10</v>
      </c>
      <c r="O31" s="102">
        <f t="shared" si="13"/>
        <v>20</v>
      </c>
      <c r="P31" s="102">
        <f t="shared" si="13"/>
        <v>78</v>
      </c>
      <c r="Q31" s="102">
        <f t="shared" si="13"/>
        <v>51</v>
      </c>
      <c r="R31" s="102">
        <f t="shared" si="13"/>
        <v>181</v>
      </c>
      <c r="S31" s="103">
        <f t="shared" si="13"/>
        <v>171</v>
      </c>
    </row>
    <row r="32" spans="1:19" s="1" customFormat="1" ht="15.75" customHeight="1" thickBot="1" x14ac:dyDescent="0.25">
      <c r="A32" s="345"/>
      <c r="B32" s="258" t="s">
        <v>17</v>
      </c>
      <c r="C32" s="259">
        <v>100</v>
      </c>
      <c r="D32" s="260">
        <f t="shared" ref="D32:S32" si="14">IF($C31=0,0%,(D31/$C31*100))</f>
        <v>54.283054003724395</v>
      </c>
      <c r="E32" s="261">
        <f t="shared" si="14"/>
        <v>45.716945996275605</v>
      </c>
      <c r="F32" s="259">
        <f t="shared" si="14"/>
        <v>3.6312849162011176</v>
      </c>
      <c r="G32" s="260">
        <f t="shared" si="14"/>
        <v>3.3785581271614786</v>
      </c>
      <c r="H32" s="260">
        <f t="shared" si="14"/>
        <v>44.187283852088321</v>
      </c>
      <c r="I32" s="260">
        <f t="shared" si="14"/>
        <v>35.075818036711894</v>
      </c>
      <c r="J32" s="260">
        <f t="shared" si="14"/>
        <v>1.7956903431763767</v>
      </c>
      <c r="K32" s="260">
        <f t="shared" si="14"/>
        <v>2.6203777600425644</v>
      </c>
      <c r="L32" s="260">
        <f t="shared" si="14"/>
        <v>1.0907156158552807</v>
      </c>
      <c r="M32" s="260">
        <f t="shared" si="14"/>
        <v>1.4232508645916468</v>
      </c>
      <c r="N32" s="260">
        <f t="shared" si="14"/>
        <v>0.13301409949454643</v>
      </c>
      <c r="O32" s="260">
        <f t="shared" si="14"/>
        <v>0.26602819898909286</v>
      </c>
      <c r="P32" s="260">
        <f t="shared" si="14"/>
        <v>1.0375099760574622</v>
      </c>
      <c r="Q32" s="260">
        <f t="shared" si="14"/>
        <v>0.67837190742218678</v>
      </c>
      <c r="R32" s="260">
        <f t="shared" si="14"/>
        <v>2.4075552008512902</v>
      </c>
      <c r="S32" s="261">
        <f t="shared" si="14"/>
        <v>2.274541101356744</v>
      </c>
    </row>
    <row r="33" ht="13.5" thickTop="1" x14ac:dyDescent="0.2"/>
  </sheetData>
  <mergeCells count="16">
    <mergeCell ref="A4:A5"/>
    <mergeCell ref="A1:S2"/>
    <mergeCell ref="A31:A32"/>
    <mergeCell ref="A13:A14"/>
    <mergeCell ref="A3:B3"/>
    <mergeCell ref="A29:A30"/>
    <mergeCell ref="A7:A8"/>
    <mergeCell ref="A9:A10"/>
    <mergeCell ref="A11:A12"/>
    <mergeCell ref="A15:A16"/>
    <mergeCell ref="A17:A18"/>
    <mergeCell ref="A19:A20"/>
    <mergeCell ref="A21:A22"/>
    <mergeCell ref="A23:A24"/>
    <mergeCell ref="A25:A26"/>
    <mergeCell ref="A27:A28"/>
  </mergeCells>
  <phoneticPr fontId="0" type="noConversion"/>
  <pageMargins left="0.25" right="0.25" top="0.25" bottom="0.25" header="0" footer="0.5"/>
  <pageSetup scale="80" orientation="landscape" r:id="rId1"/>
  <headerFooter alignWithMargins="0"/>
  <ignoredErrors>
    <ignoredError sqref="D5:S30 D32:S32" unlockedFormula="1"/>
    <ignoredError sqref="D31:S31" formula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S29"/>
  <sheetViews>
    <sheetView zoomScaleNormal="100" zoomScaleSheetLayoutView="100" workbookViewId="0">
      <selection activeCell="U22" sqref="U22"/>
    </sheetView>
  </sheetViews>
  <sheetFormatPr defaultColWidth="8.85546875" defaultRowHeight="12.75" x14ac:dyDescent="0.2"/>
  <cols>
    <col min="1" max="1" width="13.85546875" style="3" customWidth="1"/>
    <col min="2" max="2" width="3.85546875" style="11" customWidth="1"/>
    <col min="3" max="3" width="6.42578125" style="3" customWidth="1"/>
    <col min="4" max="4" width="7.140625" style="3" customWidth="1"/>
    <col min="5" max="5" width="7.42578125" style="3" customWidth="1"/>
    <col min="6" max="6" width="8.140625" style="3" customWidth="1"/>
    <col min="7" max="7" width="7.5703125" style="3" customWidth="1"/>
    <col min="8" max="8" width="7.28515625" style="3" customWidth="1"/>
    <col min="9" max="9" width="7.42578125" style="3" customWidth="1"/>
    <col min="10" max="10" width="8" style="3" customWidth="1"/>
    <col min="11" max="11" width="8.28515625" style="3" customWidth="1"/>
    <col min="12" max="13" width="7.140625" style="3" customWidth="1"/>
    <col min="14" max="14" width="8.140625" style="3" customWidth="1"/>
    <col min="15" max="15" width="8.42578125" style="3" customWidth="1"/>
    <col min="16" max="16" width="8.140625" style="3" customWidth="1"/>
    <col min="17" max="17" width="8.42578125" style="3" customWidth="1"/>
    <col min="18" max="18" width="6.7109375" style="3" customWidth="1"/>
    <col min="19" max="19" width="7.28515625" style="3" customWidth="1"/>
  </cols>
  <sheetData>
    <row r="1" spans="1:19" ht="18" customHeight="1" thickTop="1" x14ac:dyDescent="0.2">
      <c r="A1" s="310" t="s">
        <v>174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2"/>
    </row>
    <row r="2" spans="1:19" ht="41.25" customHeight="1" thickBot="1" x14ac:dyDescent="0.25">
      <c r="A2" s="313"/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5"/>
    </row>
    <row r="3" spans="1:19" s="3" customFormat="1" ht="69" customHeight="1" thickTop="1" thickBot="1" x14ac:dyDescent="0.25">
      <c r="A3" s="347" t="s">
        <v>138</v>
      </c>
      <c r="B3" s="348"/>
      <c r="C3" s="38" t="s">
        <v>115</v>
      </c>
      <c r="D3" s="29" t="s">
        <v>1</v>
      </c>
      <c r="E3" s="45" t="s">
        <v>2</v>
      </c>
      <c r="F3" s="30" t="s">
        <v>3</v>
      </c>
      <c r="G3" s="30" t="s">
        <v>4</v>
      </c>
      <c r="H3" s="29" t="s">
        <v>5</v>
      </c>
      <c r="I3" s="30" t="s">
        <v>6</v>
      </c>
      <c r="J3" s="29" t="s">
        <v>7</v>
      </c>
      <c r="K3" s="30" t="s">
        <v>8</v>
      </c>
      <c r="L3" s="29" t="s">
        <v>9</v>
      </c>
      <c r="M3" s="30" t="s">
        <v>10</v>
      </c>
      <c r="N3" s="29" t="s">
        <v>11</v>
      </c>
      <c r="O3" s="29" t="s">
        <v>12</v>
      </c>
      <c r="P3" s="29" t="s">
        <v>13</v>
      </c>
      <c r="Q3" s="29" t="s">
        <v>14</v>
      </c>
      <c r="R3" s="29" t="s">
        <v>15</v>
      </c>
      <c r="S3" s="31" t="s">
        <v>16</v>
      </c>
    </row>
    <row r="4" spans="1:19" ht="15.6" customHeight="1" thickTop="1" x14ac:dyDescent="0.2">
      <c r="A4" s="342" t="s">
        <v>113</v>
      </c>
      <c r="B4" s="123" t="s">
        <v>21</v>
      </c>
      <c r="C4" s="179">
        <v>708</v>
      </c>
      <c r="D4" s="180">
        <v>423</v>
      </c>
      <c r="E4" s="181">
        <v>285</v>
      </c>
      <c r="F4" s="182">
        <v>14</v>
      </c>
      <c r="G4" s="183">
        <v>10</v>
      </c>
      <c r="H4" s="183">
        <v>346</v>
      </c>
      <c r="I4" s="183">
        <v>226</v>
      </c>
      <c r="J4" s="183">
        <v>3</v>
      </c>
      <c r="K4" s="183">
        <v>5</v>
      </c>
      <c r="L4" s="183">
        <v>9</v>
      </c>
      <c r="M4" s="183">
        <v>5</v>
      </c>
      <c r="N4" s="183"/>
      <c r="O4" s="183"/>
      <c r="P4" s="183">
        <v>6</v>
      </c>
      <c r="Q4" s="183">
        <v>2</v>
      </c>
      <c r="R4" s="183">
        <v>45</v>
      </c>
      <c r="S4" s="184">
        <v>37</v>
      </c>
    </row>
    <row r="5" spans="1:19" ht="15.6" customHeight="1" thickBot="1" x14ac:dyDescent="0.25">
      <c r="A5" s="343"/>
      <c r="B5" s="88" t="s">
        <v>17</v>
      </c>
      <c r="C5" s="119">
        <v>100</v>
      </c>
      <c r="D5" s="120">
        <f t="shared" ref="D5:S5" si="0">IF($C4=0,0%,(D4/$C4*100))</f>
        <v>59.745762711864401</v>
      </c>
      <c r="E5" s="121">
        <f t="shared" si="0"/>
        <v>40.254237288135592</v>
      </c>
      <c r="F5" s="119">
        <f t="shared" si="0"/>
        <v>1.977401129943503</v>
      </c>
      <c r="G5" s="120">
        <f t="shared" si="0"/>
        <v>1.4124293785310735</v>
      </c>
      <c r="H5" s="120">
        <f t="shared" si="0"/>
        <v>48.870056497175142</v>
      </c>
      <c r="I5" s="120">
        <f t="shared" si="0"/>
        <v>31.92090395480226</v>
      </c>
      <c r="J5" s="120">
        <f t="shared" si="0"/>
        <v>0.42372881355932202</v>
      </c>
      <c r="K5" s="120">
        <f t="shared" si="0"/>
        <v>0.70621468926553677</v>
      </c>
      <c r="L5" s="120">
        <f t="shared" si="0"/>
        <v>1.2711864406779663</v>
      </c>
      <c r="M5" s="120">
        <f t="shared" si="0"/>
        <v>0.70621468926553677</v>
      </c>
      <c r="N5" s="120">
        <f t="shared" si="0"/>
        <v>0</v>
      </c>
      <c r="O5" s="120">
        <f t="shared" si="0"/>
        <v>0</v>
      </c>
      <c r="P5" s="120">
        <f t="shared" si="0"/>
        <v>0.84745762711864403</v>
      </c>
      <c r="Q5" s="120">
        <f t="shared" si="0"/>
        <v>0.2824858757062147</v>
      </c>
      <c r="R5" s="120">
        <f t="shared" si="0"/>
        <v>6.3559322033898304</v>
      </c>
      <c r="S5" s="121">
        <f t="shared" si="0"/>
        <v>5.2259887005649714</v>
      </c>
    </row>
    <row r="6" spans="1:19" ht="27.6" customHeight="1" thickBot="1" x14ac:dyDescent="0.25">
      <c r="A6" s="122" t="s">
        <v>18</v>
      </c>
      <c r="B6" s="124" t="s">
        <v>17</v>
      </c>
      <c r="C6" s="185"/>
      <c r="D6" s="186"/>
      <c r="E6" s="187"/>
      <c r="F6" s="188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90"/>
    </row>
    <row r="7" spans="1:19" s="1" customFormat="1" ht="15.75" customHeight="1" thickTop="1" thickBot="1" x14ac:dyDescent="0.25">
      <c r="A7" s="349" t="s">
        <v>132</v>
      </c>
      <c r="B7" s="42" t="s">
        <v>21</v>
      </c>
      <c r="C7" s="104">
        <v>99</v>
      </c>
      <c r="D7" s="99">
        <v>58</v>
      </c>
      <c r="E7" s="100">
        <v>41</v>
      </c>
      <c r="F7" s="101">
        <v>2</v>
      </c>
      <c r="G7" s="102">
        <v>2</v>
      </c>
      <c r="H7" s="102">
        <v>48</v>
      </c>
      <c r="I7" s="102">
        <v>32</v>
      </c>
      <c r="J7" s="102">
        <v>0</v>
      </c>
      <c r="K7" s="102">
        <v>1</v>
      </c>
      <c r="L7" s="102">
        <v>3</v>
      </c>
      <c r="M7" s="102">
        <v>0</v>
      </c>
      <c r="N7" s="102">
        <v>0</v>
      </c>
      <c r="O7" s="102">
        <v>0</v>
      </c>
      <c r="P7" s="102">
        <v>0</v>
      </c>
      <c r="Q7" s="102">
        <v>0</v>
      </c>
      <c r="R7" s="102">
        <v>5</v>
      </c>
      <c r="S7" s="103">
        <v>6</v>
      </c>
    </row>
    <row r="8" spans="1:19" s="1" customFormat="1" ht="15.75" customHeight="1" thickBot="1" x14ac:dyDescent="0.25">
      <c r="A8" s="346"/>
      <c r="B8" s="82" t="s">
        <v>17</v>
      </c>
      <c r="C8" s="52">
        <v>100</v>
      </c>
      <c r="D8" s="53">
        <f t="shared" ref="D8:S8" si="1">IF($C7=0,0%,(D7/$C7*100))</f>
        <v>58.585858585858588</v>
      </c>
      <c r="E8" s="54">
        <f t="shared" si="1"/>
        <v>41.414141414141412</v>
      </c>
      <c r="F8" s="52">
        <f t="shared" si="1"/>
        <v>2.0202020202020203</v>
      </c>
      <c r="G8" s="53">
        <f t="shared" si="1"/>
        <v>2.0202020202020203</v>
      </c>
      <c r="H8" s="53">
        <f t="shared" si="1"/>
        <v>48.484848484848484</v>
      </c>
      <c r="I8" s="53">
        <f t="shared" si="1"/>
        <v>32.323232323232325</v>
      </c>
      <c r="J8" s="53">
        <f t="shared" si="1"/>
        <v>0</v>
      </c>
      <c r="K8" s="53">
        <f t="shared" si="1"/>
        <v>1.0101010101010102</v>
      </c>
      <c r="L8" s="53">
        <f t="shared" si="1"/>
        <v>3.0303030303030303</v>
      </c>
      <c r="M8" s="53">
        <f t="shared" si="1"/>
        <v>0</v>
      </c>
      <c r="N8" s="53">
        <f t="shared" si="1"/>
        <v>0</v>
      </c>
      <c r="O8" s="53">
        <f t="shared" si="1"/>
        <v>0</v>
      </c>
      <c r="P8" s="53">
        <f t="shared" si="1"/>
        <v>0</v>
      </c>
      <c r="Q8" s="53">
        <f t="shared" si="1"/>
        <v>0</v>
      </c>
      <c r="R8" s="53">
        <f t="shared" si="1"/>
        <v>5.0505050505050502</v>
      </c>
      <c r="S8" s="54">
        <f t="shared" si="1"/>
        <v>6.0606060606060606</v>
      </c>
    </row>
    <row r="9" spans="1:19" s="1" customFormat="1" ht="15.75" customHeight="1" thickBot="1" x14ac:dyDescent="0.25">
      <c r="A9" s="346" t="s">
        <v>140</v>
      </c>
      <c r="B9" s="42" t="s">
        <v>21</v>
      </c>
      <c r="C9" s="104">
        <v>248</v>
      </c>
      <c r="D9" s="99">
        <v>119</v>
      </c>
      <c r="E9" s="100">
        <v>129</v>
      </c>
      <c r="F9" s="101">
        <v>5</v>
      </c>
      <c r="G9" s="102">
        <v>5</v>
      </c>
      <c r="H9" s="102">
        <v>94</v>
      </c>
      <c r="I9" s="102">
        <v>97</v>
      </c>
      <c r="J9" s="102">
        <v>1</v>
      </c>
      <c r="K9" s="102">
        <v>3</v>
      </c>
      <c r="L9" s="102">
        <v>3</v>
      </c>
      <c r="M9" s="102">
        <v>4</v>
      </c>
      <c r="N9" s="102">
        <v>0</v>
      </c>
      <c r="O9" s="102">
        <v>0</v>
      </c>
      <c r="P9" s="102">
        <v>2</v>
      </c>
      <c r="Q9" s="102">
        <v>1</v>
      </c>
      <c r="R9" s="102">
        <v>14</v>
      </c>
      <c r="S9" s="103">
        <v>19</v>
      </c>
    </row>
    <row r="10" spans="1:19" s="1" customFormat="1" ht="15.75" customHeight="1" thickBot="1" x14ac:dyDescent="0.25">
      <c r="A10" s="346"/>
      <c r="B10" s="82" t="s">
        <v>17</v>
      </c>
      <c r="C10" s="52">
        <v>100</v>
      </c>
      <c r="D10" s="53">
        <f t="shared" ref="D10:S10" si="2">IF($C9=0,0%,(D9/$C9*100))</f>
        <v>47.983870967741936</v>
      </c>
      <c r="E10" s="54">
        <f t="shared" si="2"/>
        <v>52.016129032258064</v>
      </c>
      <c r="F10" s="52">
        <f t="shared" si="2"/>
        <v>2.0161290322580645</v>
      </c>
      <c r="G10" s="53">
        <f t="shared" si="2"/>
        <v>2.0161290322580645</v>
      </c>
      <c r="H10" s="53">
        <f t="shared" si="2"/>
        <v>37.903225806451616</v>
      </c>
      <c r="I10" s="53">
        <f t="shared" si="2"/>
        <v>39.112903225806448</v>
      </c>
      <c r="J10" s="53">
        <f t="shared" si="2"/>
        <v>0.40322580645161288</v>
      </c>
      <c r="K10" s="53">
        <f t="shared" si="2"/>
        <v>1.2096774193548387</v>
      </c>
      <c r="L10" s="53">
        <f t="shared" si="2"/>
        <v>1.2096774193548387</v>
      </c>
      <c r="M10" s="53">
        <f t="shared" si="2"/>
        <v>1.6129032258064515</v>
      </c>
      <c r="N10" s="53">
        <f t="shared" si="2"/>
        <v>0</v>
      </c>
      <c r="O10" s="53">
        <f t="shared" si="2"/>
        <v>0</v>
      </c>
      <c r="P10" s="53">
        <f t="shared" si="2"/>
        <v>0.80645161290322576</v>
      </c>
      <c r="Q10" s="53">
        <f t="shared" si="2"/>
        <v>0.40322580645161288</v>
      </c>
      <c r="R10" s="53">
        <f t="shared" si="2"/>
        <v>5.6451612903225801</v>
      </c>
      <c r="S10" s="54">
        <f t="shared" si="2"/>
        <v>7.661290322580645</v>
      </c>
    </row>
    <row r="11" spans="1:19" s="1" customFormat="1" ht="15.75" customHeight="1" x14ac:dyDescent="0.2">
      <c r="A11" s="350" t="s">
        <v>141</v>
      </c>
      <c r="B11" s="42" t="s">
        <v>21</v>
      </c>
      <c r="C11" s="104">
        <v>40</v>
      </c>
      <c r="D11" s="99">
        <v>28</v>
      </c>
      <c r="E11" s="100">
        <v>12</v>
      </c>
      <c r="F11" s="101">
        <v>0</v>
      </c>
      <c r="G11" s="102">
        <v>1</v>
      </c>
      <c r="H11" s="102">
        <v>21</v>
      </c>
      <c r="I11" s="102">
        <v>9</v>
      </c>
      <c r="J11" s="102">
        <v>1</v>
      </c>
      <c r="K11" s="102">
        <v>0</v>
      </c>
      <c r="L11" s="102">
        <v>0</v>
      </c>
      <c r="M11" s="102">
        <v>0</v>
      </c>
      <c r="N11" s="102">
        <v>0</v>
      </c>
      <c r="O11" s="102">
        <v>0</v>
      </c>
      <c r="P11" s="102">
        <v>0</v>
      </c>
      <c r="Q11" s="102">
        <v>0</v>
      </c>
      <c r="R11" s="102">
        <v>6</v>
      </c>
      <c r="S11" s="103">
        <v>2</v>
      </c>
    </row>
    <row r="12" spans="1:19" s="1" customFormat="1" ht="15.75" customHeight="1" thickBot="1" x14ac:dyDescent="0.25">
      <c r="A12" s="351"/>
      <c r="B12" s="82" t="s">
        <v>17</v>
      </c>
      <c r="C12" s="52">
        <v>100</v>
      </c>
      <c r="D12" s="53">
        <f t="shared" ref="D12:S12" si="3">IF($C11=0,0%,(D11/$C11*100))</f>
        <v>70</v>
      </c>
      <c r="E12" s="54">
        <f t="shared" si="3"/>
        <v>30</v>
      </c>
      <c r="F12" s="52">
        <f t="shared" si="3"/>
        <v>0</v>
      </c>
      <c r="G12" s="53">
        <f t="shared" si="3"/>
        <v>2.5</v>
      </c>
      <c r="H12" s="53">
        <f t="shared" si="3"/>
        <v>52.5</v>
      </c>
      <c r="I12" s="53">
        <f t="shared" si="3"/>
        <v>22.5</v>
      </c>
      <c r="J12" s="53">
        <f t="shared" si="3"/>
        <v>2.5</v>
      </c>
      <c r="K12" s="53">
        <f t="shared" si="3"/>
        <v>0</v>
      </c>
      <c r="L12" s="53">
        <f t="shared" si="3"/>
        <v>0</v>
      </c>
      <c r="M12" s="53">
        <f t="shared" si="3"/>
        <v>0</v>
      </c>
      <c r="N12" s="53">
        <f t="shared" si="3"/>
        <v>0</v>
      </c>
      <c r="O12" s="53">
        <f t="shared" si="3"/>
        <v>0</v>
      </c>
      <c r="P12" s="53">
        <f t="shared" si="3"/>
        <v>0</v>
      </c>
      <c r="Q12" s="53">
        <f t="shared" si="3"/>
        <v>0</v>
      </c>
      <c r="R12" s="53">
        <f t="shared" si="3"/>
        <v>15</v>
      </c>
      <c r="S12" s="54">
        <f t="shared" si="3"/>
        <v>5</v>
      </c>
    </row>
    <row r="13" spans="1:19" s="1" customFormat="1" ht="15.75" customHeight="1" x14ac:dyDescent="0.2">
      <c r="A13" s="350" t="s">
        <v>142</v>
      </c>
      <c r="B13" s="42" t="s">
        <v>21</v>
      </c>
      <c r="C13" s="104">
        <v>91</v>
      </c>
      <c r="D13" s="99">
        <v>56</v>
      </c>
      <c r="E13" s="100">
        <v>35</v>
      </c>
      <c r="F13" s="101">
        <v>2</v>
      </c>
      <c r="G13" s="102">
        <v>1</v>
      </c>
      <c r="H13" s="102">
        <v>47</v>
      </c>
      <c r="I13" s="102">
        <v>26</v>
      </c>
      <c r="J13" s="102">
        <v>0</v>
      </c>
      <c r="K13" s="102">
        <v>0</v>
      </c>
      <c r="L13" s="102">
        <v>1</v>
      </c>
      <c r="M13" s="102">
        <v>0</v>
      </c>
      <c r="N13" s="102">
        <v>0</v>
      </c>
      <c r="O13" s="102">
        <v>0</v>
      </c>
      <c r="P13" s="102">
        <v>0</v>
      </c>
      <c r="Q13" s="102">
        <v>1</v>
      </c>
      <c r="R13" s="102">
        <v>6</v>
      </c>
      <c r="S13" s="103">
        <v>7</v>
      </c>
    </row>
    <row r="14" spans="1:19" s="1" customFormat="1" ht="15.75" customHeight="1" thickBot="1" x14ac:dyDescent="0.25">
      <c r="A14" s="351"/>
      <c r="B14" s="82" t="s">
        <v>17</v>
      </c>
      <c r="C14" s="52">
        <v>100</v>
      </c>
      <c r="D14" s="53">
        <f t="shared" ref="D14:S14" si="4">IF($C13=0,0%,(D13/$C13*100))</f>
        <v>61.53846153846154</v>
      </c>
      <c r="E14" s="54">
        <f t="shared" si="4"/>
        <v>38.461538461538467</v>
      </c>
      <c r="F14" s="52">
        <f t="shared" si="4"/>
        <v>2.197802197802198</v>
      </c>
      <c r="G14" s="53">
        <f t="shared" si="4"/>
        <v>1.098901098901099</v>
      </c>
      <c r="H14" s="53">
        <f t="shared" si="4"/>
        <v>51.648351648351657</v>
      </c>
      <c r="I14" s="53">
        <f t="shared" si="4"/>
        <v>28.571428571428569</v>
      </c>
      <c r="J14" s="53">
        <f t="shared" si="4"/>
        <v>0</v>
      </c>
      <c r="K14" s="53">
        <f t="shared" si="4"/>
        <v>0</v>
      </c>
      <c r="L14" s="53">
        <f t="shared" si="4"/>
        <v>1.098901098901099</v>
      </c>
      <c r="M14" s="53">
        <f t="shared" si="4"/>
        <v>0</v>
      </c>
      <c r="N14" s="53">
        <f t="shared" si="4"/>
        <v>0</v>
      </c>
      <c r="O14" s="53">
        <f t="shared" si="4"/>
        <v>0</v>
      </c>
      <c r="P14" s="53">
        <f t="shared" si="4"/>
        <v>0</v>
      </c>
      <c r="Q14" s="53">
        <f t="shared" si="4"/>
        <v>1.098901098901099</v>
      </c>
      <c r="R14" s="53">
        <f t="shared" si="4"/>
        <v>6.593406593406594</v>
      </c>
      <c r="S14" s="54">
        <f t="shared" si="4"/>
        <v>7.6923076923076925</v>
      </c>
    </row>
    <row r="15" spans="1:19" s="1" customFormat="1" ht="15.75" customHeight="1" x14ac:dyDescent="0.2">
      <c r="A15" s="350" t="s">
        <v>143</v>
      </c>
      <c r="B15" s="42" t="s">
        <v>21</v>
      </c>
      <c r="C15" s="104">
        <v>6</v>
      </c>
      <c r="D15" s="99">
        <v>4</v>
      </c>
      <c r="E15" s="100">
        <v>2</v>
      </c>
      <c r="F15" s="101">
        <v>0</v>
      </c>
      <c r="G15" s="102">
        <v>0</v>
      </c>
      <c r="H15" s="102">
        <v>4</v>
      </c>
      <c r="I15" s="102">
        <v>2</v>
      </c>
      <c r="J15" s="102">
        <v>0</v>
      </c>
      <c r="K15" s="102">
        <v>0</v>
      </c>
      <c r="L15" s="102">
        <v>0</v>
      </c>
      <c r="M15" s="102">
        <v>0</v>
      </c>
      <c r="N15" s="102">
        <v>0</v>
      </c>
      <c r="O15" s="102">
        <v>0</v>
      </c>
      <c r="P15" s="102">
        <v>0</v>
      </c>
      <c r="Q15" s="102">
        <v>0</v>
      </c>
      <c r="R15" s="102">
        <v>0</v>
      </c>
      <c r="S15" s="103">
        <v>0</v>
      </c>
    </row>
    <row r="16" spans="1:19" s="1" customFormat="1" ht="15.75" customHeight="1" thickBot="1" x14ac:dyDescent="0.25">
      <c r="A16" s="351"/>
      <c r="B16" s="82" t="s">
        <v>17</v>
      </c>
      <c r="C16" s="52">
        <v>100</v>
      </c>
      <c r="D16" s="53">
        <f t="shared" ref="D16:S16" si="5">IF($C15=0,0%,(D15/$C15*100))</f>
        <v>66.666666666666657</v>
      </c>
      <c r="E16" s="54">
        <f t="shared" si="5"/>
        <v>33.333333333333329</v>
      </c>
      <c r="F16" s="52">
        <f t="shared" si="5"/>
        <v>0</v>
      </c>
      <c r="G16" s="53">
        <f t="shared" si="5"/>
        <v>0</v>
      </c>
      <c r="H16" s="53">
        <f t="shared" si="5"/>
        <v>66.666666666666657</v>
      </c>
      <c r="I16" s="53">
        <f t="shared" si="5"/>
        <v>33.333333333333329</v>
      </c>
      <c r="J16" s="53">
        <f t="shared" si="5"/>
        <v>0</v>
      </c>
      <c r="K16" s="53">
        <f t="shared" si="5"/>
        <v>0</v>
      </c>
      <c r="L16" s="53">
        <f t="shared" si="5"/>
        <v>0</v>
      </c>
      <c r="M16" s="53">
        <f t="shared" si="5"/>
        <v>0</v>
      </c>
      <c r="N16" s="53">
        <f t="shared" si="5"/>
        <v>0</v>
      </c>
      <c r="O16" s="53">
        <f t="shared" si="5"/>
        <v>0</v>
      </c>
      <c r="P16" s="53">
        <f t="shared" si="5"/>
        <v>0</v>
      </c>
      <c r="Q16" s="53">
        <f t="shared" si="5"/>
        <v>0</v>
      </c>
      <c r="R16" s="53">
        <f t="shared" si="5"/>
        <v>0</v>
      </c>
      <c r="S16" s="54">
        <f t="shared" si="5"/>
        <v>0</v>
      </c>
    </row>
    <row r="17" spans="1:19" x14ac:dyDescent="0.2">
      <c r="A17" s="350" t="s">
        <v>144</v>
      </c>
      <c r="B17" s="42" t="s">
        <v>21</v>
      </c>
      <c r="C17" s="104">
        <v>76</v>
      </c>
      <c r="D17" s="99">
        <v>38</v>
      </c>
      <c r="E17" s="100">
        <v>38</v>
      </c>
      <c r="F17" s="101">
        <v>2</v>
      </c>
      <c r="G17" s="102">
        <v>0</v>
      </c>
      <c r="H17" s="102">
        <v>31</v>
      </c>
      <c r="I17" s="102">
        <v>35</v>
      </c>
      <c r="J17" s="102">
        <v>0</v>
      </c>
      <c r="K17" s="102">
        <v>1</v>
      </c>
      <c r="L17" s="102">
        <v>1</v>
      </c>
      <c r="M17" s="102">
        <v>1</v>
      </c>
      <c r="N17" s="102">
        <v>0</v>
      </c>
      <c r="O17" s="102">
        <v>0</v>
      </c>
      <c r="P17" s="102">
        <v>1</v>
      </c>
      <c r="Q17" s="102">
        <v>0</v>
      </c>
      <c r="R17" s="102">
        <v>3</v>
      </c>
      <c r="S17" s="103">
        <v>1</v>
      </c>
    </row>
    <row r="18" spans="1:19" ht="13.5" thickBot="1" x14ac:dyDescent="0.25">
      <c r="A18" s="351"/>
      <c r="B18" s="82" t="s">
        <v>17</v>
      </c>
      <c r="C18" s="52">
        <v>100</v>
      </c>
      <c r="D18" s="53">
        <f t="shared" ref="D18:S18" si="6">IF($C17=0,0%,(D17/$C17*100))</f>
        <v>50</v>
      </c>
      <c r="E18" s="54">
        <f t="shared" si="6"/>
        <v>50</v>
      </c>
      <c r="F18" s="52">
        <f t="shared" si="6"/>
        <v>2.6315789473684208</v>
      </c>
      <c r="G18" s="53">
        <f t="shared" si="6"/>
        <v>0</v>
      </c>
      <c r="H18" s="53">
        <f t="shared" si="6"/>
        <v>40.789473684210527</v>
      </c>
      <c r="I18" s="53">
        <f t="shared" si="6"/>
        <v>46.05263157894737</v>
      </c>
      <c r="J18" s="53">
        <f t="shared" si="6"/>
        <v>0</v>
      </c>
      <c r="K18" s="53">
        <f t="shared" si="6"/>
        <v>1.3157894736842104</v>
      </c>
      <c r="L18" s="53">
        <f t="shared" si="6"/>
        <v>1.3157894736842104</v>
      </c>
      <c r="M18" s="53">
        <f t="shared" si="6"/>
        <v>1.3157894736842104</v>
      </c>
      <c r="N18" s="53">
        <f t="shared" si="6"/>
        <v>0</v>
      </c>
      <c r="O18" s="53">
        <f t="shared" si="6"/>
        <v>0</v>
      </c>
      <c r="P18" s="53">
        <f t="shared" si="6"/>
        <v>1.3157894736842104</v>
      </c>
      <c r="Q18" s="53">
        <f t="shared" si="6"/>
        <v>0</v>
      </c>
      <c r="R18" s="53">
        <f t="shared" si="6"/>
        <v>3.9473684210526314</v>
      </c>
      <c r="S18" s="54">
        <f t="shared" si="6"/>
        <v>1.3157894736842104</v>
      </c>
    </row>
    <row r="19" spans="1:19" x14ac:dyDescent="0.2">
      <c r="A19" s="350" t="s">
        <v>145</v>
      </c>
      <c r="B19" s="42" t="s">
        <v>21</v>
      </c>
      <c r="C19" s="104">
        <v>0</v>
      </c>
      <c r="D19" s="99">
        <v>0</v>
      </c>
      <c r="E19" s="100">
        <v>0</v>
      </c>
      <c r="F19" s="101">
        <v>0</v>
      </c>
      <c r="G19" s="102">
        <v>0</v>
      </c>
      <c r="H19" s="102">
        <v>0</v>
      </c>
      <c r="I19" s="102">
        <v>0</v>
      </c>
      <c r="J19" s="102">
        <v>0</v>
      </c>
      <c r="K19" s="102">
        <v>0</v>
      </c>
      <c r="L19" s="102">
        <v>0</v>
      </c>
      <c r="M19" s="102">
        <v>0</v>
      </c>
      <c r="N19" s="102">
        <v>0</v>
      </c>
      <c r="O19" s="102">
        <v>0</v>
      </c>
      <c r="P19" s="102">
        <v>0</v>
      </c>
      <c r="Q19" s="102">
        <v>0</v>
      </c>
      <c r="R19" s="102">
        <v>0</v>
      </c>
      <c r="S19" s="103">
        <v>0</v>
      </c>
    </row>
    <row r="20" spans="1:19" ht="13.5" thickBot="1" x14ac:dyDescent="0.25">
      <c r="A20" s="351"/>
      <c r="B20" s="82" t="s">
        <v>17</v>
      </c>
      <c r="C20" s="52">
        <v>100</v>
      </c>
      <c r="D20" s="53">
        <f t="shared" ref="D20:S20" si="7">IF($C19=0,0%,(D19/$C19*100))</f>
        <v>0</v>
      </c>
      <c r="E20" s="54">
        <f t="shared" si="7"/>
        <v>0</v>
      </c>
      <c r="F20" s="52">
        <f t="shared" si="7"/>
        <v>0</v>
      </c>
      <c r="G20" s="53">
        <f t="shared" si="7"/>
        <v>0</v>
      </c>
      <c r="H20" s="53">
        <f t="shared" si="7"/>
        <v>0</v>
      </c>
      <c r="I20" s="53">
        <f t="shared" si="7"/>
        <v>0</v>
      </c>
      <c r="J20" s="53">
        <f t="shared" si="7"/>
        <v>0</v>
      </c>
      <c r="K20" s="53">
        <f t="shared" si="7"/>
        <v>0</v>
      </c>
      <c r="L20" s="53">
        <f t="shared" si="7"/>
        <v>0</v>
      </c>
      <c r="M20" s="53">
        <f t="shared" si="7"/>
        <v>0</v>
      </c>
      <c r="N20" s="53">
        <f t="shared" si="7"/>
        <v>0</v>
      </c>
      <c r="O20" s="53">
        <f t="shared" si="7"/>
        <v>0</v>
      </c>
      <c r="P20" s="53">
        <f t="shared" si="7"/>
        <v>0</v>
      </c>
      <c r="Q20" s="53">
        <f t="shared" si="7"/>
        <v>0</v>
      </c>
      <c r="R20" s="53">
        <f t="shared" si="7"/>
        <v>0</v>
      </c>
      <c r="S20" s="54">
        <f t="shared" si="7"/>
        <v>0</v>
      </c>
    </row>
    <row r="21" spans="1:19" x14ac:dyDescent="0.2">
      <c r="A21" s="350" t="s">
        <v>146</v>
      </c>
      <c r="B21" s="42" t="s">
        <v>21</v>
      </c>
      <c r="C21" s="104">
        <v>19</v>
      </c>
      <c r="D21" s="99">
        <v>13</v>
      </c>
      <c r="E21" s="100">
        <v>6</v>
      </c>
      <c r="F21" s="101">
        <v>0</v>
      </c>
      <c r="G21" s="102">
        <v>0</v>
      </c>
      <c r="H21" s="102">
        <v>12</v>
      </c>
      <c r="I21" s="102">
        <v>4</v>
      </c>
      <c r="J21" s="102">
        <v>0</v>
      </c>
      <c r="K21" s="102">
        <v>0</v>
      </c>
      <c r="L21" s="102">
        <v>0</v>
      </c>
      <c r="M21" s="102">
        <v>0</v>
      </c>
      <c r="N21" s="102">
        <v>0</v>
      </c>
      <c r="O21" s="102">
        <v>0</v>
      </c>
      <c r="P21" s="102">
        <v>0</v>
      </c>
      <c r="Q21" s="102">
        <v>0</v>
      </c>
      <c r="R21" s="102">
        <v>1</v>
      </c>
      <c r="S21" s="103">
        <v>2</v>
      </c>
    </row>
    <row r="22" spans="1:19" ht="13.5" thickBot="1" x14ac:dyDescent="0.25">
      <c r="A22" s="351"/>
      <c r="B22" s="82" t="s">
        <v>17</v>
      </c>
      <c r="C22" s="52">
        <v>100</v>
      </c>
      <c r="D22" s="53">
        <f t="shared" ref="D22:S22" si="8">IF($C21=0,0%,(D21/$C21*100))</f>
        <v>68.421052631578945</v>
      </c>
      <c r="E22" s="54">
        <f t="shared" si="8"/>
        <v>31.578947368421051</v>
      </c>
      <c r="F22" s="52">
        <f t="shared" si="8"/>
        <v>0</v>
      </c>
      <c r="G22" s="53">
        <f t="shared" si="8"/>
        <v>0</v>
      </c>
      <c r="H22" s="53">
        <f t="shared" si="8"/>
        <v>63.157894736842103</v>
      </c>
      <c r="I22" s="53">
        <f t="shared" si="8"/>
        <v>21.052631578947366</v>
      </c>
      <c r="J22" s="53">
        <f t="shared" si="8"/>
        <v>0</v>
      </c>
      <c r="K22" s="53">
        <f t="shared" si="8"/>
        <v>0</v>
      </c>
      <c r="L22" s="53">
        <f t="shared" si="8"/>
        <v>0</v>
      </c>
      <c r="M22" s="53">
        <f t="shared" si="8"/>
        <v>0</v>
      </c>
      <c r="N22" s="53">
        <f t="shared" si="8"/>
        <v>0</v>
      </c>
      <c r="O22" s="53">
        <f t="shared" si="8"/>
        <v>0</v>
      </c>
      <c r="P22" s="53">
        <f t="shared" si="8"/>
        <v>0</v>
      </c>
      <c r="Q22" s="53">
        <f t="shared" si="8"/>
        <v>0</v>
      </c>
      <c r="R22" s="53">
        <f t="shared" si="8"/>
        <v>5.2631578947368416</v>
      </c>
      <c r="S22" s="54">
        <f t="shared" si="8"/>
        <v>10.526315789473683</v>
      </c>
    </row>
    <row r="23" spans="1:19" x14ac:dyDescent="0.2">
      <c r="A23" s="350" t="s">
        <v>147</v>
      </c>
      <c r="B23" s="42" t="s">
        <v>21</v>
      </c>
      <c r="C23" s="104">
        <v>18</v>
      </c>
      <c r="D23" s="99">
        <v>9</v>
      </c>
      <c r="E23" s="100">
        <v>9</v>
      </c>
      <c r="F23" s="101">
        <v>1</v>
      </c>
      <c r="G23" s="102">
        <v>0</v>
      </c>
      <c r="H23" s="102">
        <v>8</v>
      </c>
      <c r="I23" s="102">
        <v>9</v>
      </c>
      <c r="J23" s="102">
        <v>0</v>
      </c>
      <c r="K23" s="102">
        <v>0</v>
      </c>
      <c r="L23" s="102">
        <v>0</v>
      </c>
      <c r="M23" s="102">
        <v>0</v>
      </c>
      <c r="N23" s="102">
        <v>0</v>
      </c>
      <c r="O23" s="102">
        <v>0</v>
      </c>
      <c r="P23" s="102">
        <v>0</v>
      </c>
      <c r="Q23" s="102">
        <v>0</v>
      </c>
      <c r="R23" s="102">
        <v>0</v>
      </c>
      <c r="S23" s="103">
        <v>0</v>
      </c>
    </row>
    <row r="24" spans="1:19" ht="13.5" thickBot="1" x14ac:dyDescent="0.25">
      <c r="A24" s="351"/>
      <c r="B24" s="82" t="s">
        <v>17</v>
      </c>
      <c r="C24" s="52">
        <v>100</v>
      </c>
      <c r="D24" s="53">
        <f t="shared" ref="D24:S24" si="9">IF($C23=0,0%,(D23/$C23*100))</f>
        <v>50</v>
      </c>
      <c r="E24" s="54">
        <f t="shared" si="9"/>
        <v>50</v>
      </c>
      <c r="F24" s="52">
        <f t="shared" si="9"/>
        <v>5.5555555555555554</v>
      </c>
      <c r="G24" s="53">
        <f t="shared" si="9"/>
        <v>0</v>
      </c>
      <c r="H24" s="53">
        <f t="shared" si="9"/>
        <v>44.444444444444443</v>
      </c>
      <c r="I24" s="53">
        <f t="shared" si="9"/>
        <v>50</v>
      </c>
      <c r="J24" s="53">
        <f t="shared" si="9"/>
        <v>0</v>
      </c>
      <c r="K24" s="53">
        <f t="shared" si="9"/>
        <v>0</v>
      </c>
      <c r="L24" s="53">
        <f t="shared" si="9"/>
        <v>0</v>
      </c>
      <c r="M24" s="53">
        <f t="shared" si="9"/>
        <v>0</v>
      </c>
      <c r="N24" s="53">
        <f t="shared" si="9"/>
        <v>0</v>
      </c>
      <c r="O24" s="53">
        <f t="shared" si="9"/>
        <v>0</v>
      </c>
      <c r="P24" s="53">
        <f t="shared" si="9"/>
        <v>0</v>
      </c>
      <c r="Q24" s="53">
        <f t="shared" si="9"/>
        <v>0</v>
      </c>
      <c r="R24" s="53">
        <f t="shared" si="9"/>
        <v>0</v>
      </c>
      <c r="S24" s="54">
        <f t="shared" si="9"/>
        <v>0</v>
      </c>
    </row>
    <row r="25" spans="1:19" x14ac:dyDescent="0.2">
      <c r="A25" s="352" t="s">
        <v>136</v>
      </c>
      <c r="B25" s="42" t="s">
        <v>21</v>
      </c>
      <c r="C25" s="104">
        <v>11</v>
      </c>
      <c r="D25" s="99">
        <v>8</v>
      </c>
      <c r="E25" s="100">
        <v>3</v>
      </c>
      <c r="F25" s="101">
        <v>1</v>
      </c>
      <c r="G25" s="102"/>
      <c r="H25" s="102">
        <v>5</v>
      </c>
      <c r="I25" s="102">
        <v>3</v>
      </c>
      <c r="J25" s="102"/>
      <c r="K25" s="102"/>
      <c r="L25" s="102"/>
      <c r="M25" s="102"/>
      <c r="N25" s="102"/>
      <c r="O25" s="102"/>
      <c r="P25" s="102"/>
      <c r="Q25" s="102"/>
      <c r="R25" s="102">
        <v>2</v>
      </c>
      <c r="S25" s="103"/>
    </row>
    <row r="26" spans="1:19" ht="13.5" thickBot="1" x14ac:dyDescent="0.25">
      <c r="A26" s="353"/>
      <c r="B26" s="82" t="s">
        <v>17</v>
      </c>
      <c r="C26" s="52">
        <v>100</v>
      </c>
      <c r="D26" s="53">
        <f t="shared" ref="D26:S26" si="10">IF($C25=0,0%,(D25/$C25*100))</f>
        <v>72.727272727272734</v>
      </c>
      <c r="E26" s="54">
        <f t="shared" si="10"/>
        <v>27.27272727272727</v>
      </c>
      <c r="F26" s="52">
        <f t="shared" si="10"/>
        <v>9.0909090909090917</v>
      </c>
      <c r="G26" s="53">
        <f t="shared" si="10"/>
        <v>0</v>
      </c>
      <c r="H26" s="53">
        <f t="shared" si="10"/>
        <v>45.454545454545453</v>
      </c>
      <c r="I26" s="53">
        <f t="shared" si="10"/>
        <v>27.27272727272727</v>
      </c>
      <c r="J26" s="53">
        <f t="shared" si="10"/>
        <v>0</v>
      </c>
      <c r="K26" s="53">
        <f t="shared" si="10"/>
        <v>0</v>
      </c>
      <c r="L26" s="53">
        <f t="shared" si="10"/>
        <v>0</v>
      </c>
      <c r="M26" s="53">
        <f t="shared" si="10"/>
        <v>0</v>
      </c>
      <c r="N26" s="53">
        <f t="shared" si="10"/>
        <v>0</v>
      </c>
      <c r="O26" s="53">
        <f t="shared" si="10"/>
        <v>0</v>
      </c>
      <c r="P26" s="53">
        <f t="shared" si="10"/>
        <v>0</v>
      </c>
      <c r="Q26" s="53">
        <f t="shared" si="10"/>
        <v>0</v>
      </c>
      <c r="R26" s="53">
        <f t="shared" si="10"/>
        <v>18.181818181818183</v>
      </c>
      <c r="S26" s="54">
        <f t="shared" si="10"/>
        <v>0</v>
      </c>
    </row>
    <row r="27" spans="1:19" x14ac:dyDescent="0.2">
      <c r="A27" s="344" t="s">
        <v>115</v>
      </c>
      <c r="B27" s="42" t="s">
        <v>21</v>
      </c>
      <c r="C27" s="104">
        <f>C7+C9+C11+C13+C15+C17+C19+C21+C23+C25</f>
        <v>608</v>
      </c>
      <c r="D27" s="99">
        <f t="shared" ref="D27:S27" si="11">D7+D9+D11+D13+D15+D17+D19+D21+D23+D25</f>
        <v>333</v>
      </c>
      <c r="E27" s="100">
        <f t="shared" si="11"/>
        <v>275</v>
      </c>
      <c r="F27" s="101">
        <f t="shared" si="11"/>
        <v>13</v>
      </c>
      <c r="G27" s="102">
        <f t="shared" si="11"/>
        <v>9</v>
      </c>
      <c r="H27" s="102">
        <f t="shared" si="11"/>
        <v>270</v>
      </c>
      <c r="I27" s="102">
        <f t="shared" si="11"/>
        <v>217</v>
      </c>
      <c r="J27" s="102">
        <f t="shared" si="11"/>
        <v>2</v>
      </c>
      <c r="K27" s="102">
        <f t="shared" si="11"/>
        <v>5</v>
      </c>
      <c r="L27" s="102">
        <f t="shared" si="11"/>
        <v>8</v>
      </c>
      <c r="M27" s="102">
        <f t="shared" si="11"/>
        <v>5</v>
      </c>
      <c r="N27" s="102">
        <f t="shared" si="11"/>
        <v>0</v>
      </c>
      <c r="O27" s="102">
        <f t="shared" si="11"/>
        <v>0</v>
      </c>
      <c r="P27" s="102">
        <f t="shared" si="11"/>
        <v>3</v>
      </c>
      <c r="Q27" s="102">
        <f t="shared" si="11"/>
        <v>2</v>
      </c>
      <c r="R27" s="102">
        <f t="shared" si="11"/>
        <v>37</v>
      </c>
      <c r="S27" s="103">
        <f t="shared" si="11"/>
        <v>37</v>
      </c>
    </row>
    <row r="28" spans="1:19" ht="13.5" thickBot="1" x14ac:dyDescent="0.25">
      <c r="A28" s="354"/>
      <c r="B28" s="257" t="s">
        <v>17</v>
      </c>
      <c r="C28" s="60">
        <v>100</v>
      </c>
      <c r="D28" s="61">
        <f t="shared" ref="D28:S28" si="12">IF($C27=0,0%,(D27/$C27*100))</f>
        <v>54.769736842105267</v>
      </c>
      <c r="E28" s="62">
        <f t="shared" si="12"/>
        <v>45.230263157894733</v>
      </c>
      <c r="F28" s="60">
        <f t="shared" si="12"/>
        <v>2.138157894736842</v>
      </c>
      <c r="G28" s="61">
        <f t="shared" si="12"/>
        <v>1.4802631578947367</v>
      </c>
      <c r="H28" s="61">
        <f t="shared" si="12"/>
        <v>44.40789473684211</v>
      </c>
      <c r="I28" s="61">
        <f t="shared" si="12"/>
        <v>35.690789473684212</v>
      </c>
      <c r="J28" s="61">
        <f t="shared" si="12"/>
        <v>0.3289473684210526</v>
      </c>
      <c r="K28" s="61">
        <f t="shared" si="12"/>
        <v>0.82236842105263153</v>
      </c>
      <c r="L28" s="61">
        <f t="shared" si="12"/>
        <v>1.3157894736842104</v>
      </c>
      <c r="M28" s="61">
        <f t="shared" si="12"/>
        <v>0.82236842105263153</v>
      </c>
      <c r="N28" s="61">
        <f t="shared" si="12"/>
        <v>0</v>
      </c>
      <c r="O28" s="61">
        <f t="shared" si="12"/>
        <v>0</v>
      </c>
      <c r="P28" s="61">
        <f t="shared" si="12"/>
        <v>0.49342105263157893</v>
      </c>
      <c r="Q28" s="61">
        <f t="shared" si="12"/>
        <v>0.3289473684210526</v>
      </c>
      <c r="R28" s="61">
        <f t="shared" si="12"/>
        <v>6.0855263157894735</v>
      </c>
      <c r="S28" s="62">
        <f t="shared" si="12"/>
        <v>6.0855263157894735</v>
      </c>
    </row>
    <row r="29" spans="1:19" ht="13.5" thickTop="1" x14ac:dyDescent="0.2"/>
  </sheetData>
  <mergeCells count="14">
    <mergeCell ref="A25:A26"/>
    <mergeCell ref="A27:A28"/>
    <mergeCell ref="A11:A12"/>
    <mergeCell ref="A1:S2"/>
    <mergeCell ref="A3:B3"/>
    <mergeCell ref="A4:A5"/>
    <mergeCell ref="A7:A8"/>
    <mergeCell ref="A9:A10"/>
    <mergeCell ref="A13:A14"/>
    <mergeCell ref="A15:A16"/>
    <mergeCell ref="A17:A18"/>
    <mergeCell ref="A19:A20"/>
    <mergeCell ref="A21:A22"/>
    <mergeCell ref="A23:A24"/>
  </mergeCells>
  <pageMargins left="0.25" right="0.25" top="0.25" bottom="0.25" header="0" footer="0.5"/>
  <pageSetup scale="80" orientation="landscape" r:id="rId1"/>
  <headerFooter alignWithMargins="0"/>
  <ignoredErrors>
    <ignoredError sqref="D8:S26" unlockedFormula="1"/>
    <ignoredError sqref="D27:S28" formula="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S27"/>
  <sheetViews>
    <sheetView zoomScaleNormal="100" zoomScaleSheetLayoutView="100" workbookViewId="0">
      <selection activeCell="V8" sqref="V8"/>
    </sheetView>
  </sheetViews>
  <sheetFormatPr defaultColWidth="8.85546875" defaultRowHeight="12.75" x14ac:dyDescent="0.2"/>
  <cols>
    <col min="1" max="1" width="20.7109375" style="3" customWidth="1"/>
    <col min="2" max="2" width="3.85546875" style="11" customWidth="1"/>
    <col min="3" max="3" width="6.42578125" style="3" customWidth="1"/>
    <col min="4" max="4" width="7.140625" style="3" customWidth="1"/>
    <col min="5" max="5" width="7.42578125" style="3" customWidth="1"/>
    <col min="6" max="6" width="8.140625" style="3" customWidth="1"/>
    <col min="7" max="7" width="7.5703125" style="3" customWidth="1"/>
    <col min="8" max="8" width="7.28515625" style="3" customWidth="1"/>
    <col min="9" max="9" width="7.42578125" style="3" customWidth="1"/>
    <col min="10" max="10" width="8" style="3" customWidth="1"/>
    <col min="11" max="11" width="8.28515625" style="3" customWidth="1"/>
    <col min="12" max="13" width="7.140625" style="3" customWidth="1"/>
    <col min="14" max="14" width="8.140625" style="3" customWidth="1"/>
    <col min="15" max="15" width="8.42578125" style="3" customWidth="1"/>
    <col min="16" max="16" width="8.140625" style="3" customWidth="1"/>
    <col min="17" max="17" width="8.42578125" style="3" customWidth="1"/>
    <col min="18" max="18" width="6.7109375" style="3" customWidth="1"/>
    <col min="19" max="19" width="7.28515625" style="3" customWidth="1"/>
  </cols>
  <sheetData>
    <row r="1" spans="1:19" ht="18" customHeight="1" thickTop="1" x14ac:dyDescent="0.2">
      <c r="A1" s="310" t="s">
        <v>175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2"/>
    </row>
    <row r="2" spans="1:19" ht="46.5" customHeight="1" thickBot="1" x14ac:dyDescent="0.25">
      <c r="A2" s="313"/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5"/>
    </row>
    <row r="3" spans="1:19" s="3" customFormat="1" ht="69" customHeight="1" thickTop="1" thickBot="1" x14ac:dyDescent="0.25">
      <c r="A3" s="316" t="s">
        <v>139</v>
      </c>
      <c r="B3" s="317"/>
      <c r="C3" s="38" t="s">
        <v>115</v>
      </c>
      <c r="D3" s="29" t="s">
        <v>1</v>
      </c>
      <c r="E3" s="45" t="s">
        <v>2</v>
      </c>
      <c r="F3" s="30" t="s">
        <v>3</v>
      </c>
      <c r="G3" s="30" t="s">
        <v>4</v>
      </c>
      <c r="H3" s="29" t="s">
        <v>5</v>
      </c>
      <c r="I3" s="30" t="s">
        <v>6</v>
      </c>
      <c r="J3" s="29" t="s">
        <v>7</v>
      </c>
      <c r="K3" s="30" t="s">
        <v>8</v>
      </c>
      <c r="L3" s="29" t="s">
        <v>9</v>
      </c>
      <c r="M3" s="30" t="s">
        <v>10</v>
      </c>
      <c r="N3" s="29" t="s">
        <v>11</v>
      </c>
      <c r="O3" s="29" t="s">
        <v>12</v>
      </c>
      <c r="P3" s="29" t="s">
        <v>13</v>
      </c>
      <c r="Q3" s="29" t="s">
        <v>14</v>
      </c>
      <c r="R3" s="29" t="s">
        <v>15</v>
      </c>
      <c r="S3" s="31" t="s">
        <v>16</v>
      </c>
    </row>
    <row r="4" spans="1:19" ht="15.6" customHeight="1" thickTop="1" x14ac:dyDescent="0.2">
      <c r="A4" s="342" t="s">
        <v>42</v>
      </c>
      <c r="B4" s="123" t="s">
        <v>21</v>
      </c>
      <c r="C4" s="179">
        <v>8080</v>
      </c>
      <c r="D4" s="180">
        <v>4620</v>
      </c>
      <c r="E4" s="181">
        <v>3460</v>
      </c>
      <c r="F4" s="182">
        <v>299</v>
      </c>
      <c r="G4" s="183">
        <v>257</v>
      </c>
      <c r="H4" s="183">
        <v>3763</v>
      </c>
      <c r="I4" s="183">
        <v>2653</v>
      </c>
      <c r="J4" s="183">
        <v>139</v>
      </c>
      <c r="K4" s="183">
        <v>198</v>
      </c>
      <c r="L4" s="183">
        <v>86</v>
      </c>
      <c r="M4" s="183">
        <v>107</v>
      </c>
      <c r="N4" s="183">
        <v>11</v>
      </c>
      <c r="O4" s="183">
        <v>20</v>
      </c>
      <c r="P4" s="183">
        <v>100</v>
      </c>
      <c r="Q4" s="183">
        <v>51</v>
      </c>
      <c r="R4" s="183">
        <v>222</v>
      </c>
      <c r="S4" s="184">
        <v>174</v>
      </c>
    </row>
    <row r="5" spans="1:19" ht="15.6" customHeight="1" thickBot="1" x14ac:dyDescent="0.25">
      <c r="A5" s="343"/>
      <c r="B5" s="88" t="s">
        <v>17</v>
      </c>
      <c r="C5" s="119">
        <v>100</v>
      </c>
      <c r="D5" s="120">
        <f t="shared" ref="D5:S5" si="0">IF($C4=0,0%,(D4/$C4*100))</f>
        <v>57.178217821782177</v>
      </c>
      <c r="E5" s="121">
        <f t="shared" si="0"/>
        <v>42.821782178217823</v>
      </c>
      <c r="F5" s="119">
        <f t="shared" si="0"/>
        <v>3.7004950495049505</v>
      </c>
      <c r="G5" s="120">
        <f t="shared" si="0"/>
        <v>3.1806930693069306</v>
      </c>
      <c r="H5" s="120">
        <f t="shared" si="0"/>
        <v>46.571782178217823</v>
      </c>
      <c r="I5" s="120">
        <f t="shared" si="0"/>
        <v>32.834158415841586</v>
      </c>
      <c r="J5" s="120">
        <f t="shared" si="0"/>
        <v>1.7202970297029705</v>
      </c>
      <c r="K5" s="120">
        <f t="shared" si="0"/>
        <v>2.4504950495049505</v>
      </c>
      <c r="L5" s="120">
        <f t="shared" si="0"/>
        <v>1.0643564356435644</v>
      </c>
      <c r="M5" s="120">
        <f t="shared" si="0"/>
        <v>1.3242574257425743</v>
      </c>
      <c r="N5" s="120">
        <f t="shared" si="0"/>
        <v>0.13613861386138612</v>
      </c>
      <c r="O5" s="120">
        <f t="shared" si="0"/>
        <v>0.24752475247524752</v>
      </c>
      <c r="P5" s="120">
        <f t="shared" si="0"/>
        <v>1.2376237623762376</v>
      </c>
      <c r="Q5" s="120">
        <f t="shared" si="0"/>
        <v>0.63118811881188119</v>
      </c>
      <c r="R5" s="120">
        <f t="shared" si="0"/>
        <v>2.7475247524752477</v>
      </c>
      <c r="S5" s="121">
        <f t="shared" si="0"/>
        <v>2.1534653465346532</v>
      </c>
    </row>
    <row r="6" spans="1:19" ht="27.6" customHeight="1" thickBot="1" x14ac:dyDescent="0.25">
      <c r="A6" s="122" t="s">
        <v>18</v>
      </c>
      <c r="B6" s="124" t="s">
        <v>17</v>
      </c>
      <c r="C6" s="185"/>
      <c r="D6" s="186"/>
      <c r="E6" s="187"/>
      <c r="F6" s="188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90"/>
    </row>
    <row r="7" spans="1:19" s="1" customFormat="1" ht="18" customHeight="1" thickTop="1" thickBot="1" x14ac:dyDescent="0.25">
      <c r="A7" s="349" t="s">
        <v>133</v>
      </c>
      <c r="B7" s="42" t="s">
        <v>21</v>
      </c>
      <c r="C7" s="104">
        <v>25</v>
      </c>
      <c r="D7" s="99">
        <v>18</v>
      </c>
      <c r="E7" s="100">
        <v>7</v>
      </c>
      <c r="F7" s="101">
        <v>1</v>
      </c>
      <c r="G7" s="102">
        <v>1</v>
      </c>
      <c r="H7" s="102">
        <v>14</v>
      </c>
      <c r="I7" s="102">
        <v>6</v>
      </c>
      <c r="J7" s="102"/>
      <c r="K7" s="102"/>
      <c r="L7" s="102"/>
      <c r="M7" s="102"/>
      <c r="N7" s="102">
        <v>1</v>
      </c>
      <c r="O7" s="102"/>
      <c r="P7" s="102">
        <v>1</v>
      </c>
      <c r="Q7" s="102"/>
      <c r="R7" s="102">
        <v>1</v>
      </c>
      <c r="S7" s="103"/>
    </row>
    <row r="8" spans="1:19" s="1" customFormat="1" ht="18" customHeight="1" thickBot="1" x14ac:dyDescent="0.25">
      <c r="A8" s="346"/>
      <c r="B8" s="82" t="s">
        <v>17</v>
      </c>
      <c r="C8" s="52">
        <v>100</v>
      </c>
      <c r="D8" s="53">
        <f t="shared" ref="D8:S8" si="1">IF($C7=0,0%,(D7/$C7*100))</f>
        <v>72</v>
      </c>
      <c r="E8" s="54">
        <f t="shared" si="1"/>
        <v>28.000000000000004</v>
      </c>
      <c r="F8" s="52">
        <f t="shared" si="1"/>
        <v>4</v>
      </c>
      <c r="G8" s="53">
        <f t="shared" si="1"/>
        <v>4</v>
      </c>
      <c r="H8" s="53">
        <f t="shared" si="1"/>
        <v>56.000000000000007</v>
      </c>
      <c r="I8" s="53">
        <f t="shared" si="1"/>
        <v>24</v>
      </c>
      <c r="J8" s="53">
        <f t="shared" si="1"/>
        <v>0</v>
      </c>
      <c r="K8" s="53">
        <f t="shared" si="1"/>
        <v>0</v>
      </c>
      <c r="L8" s="53">
        <f t="shared" si="1"/>
        <v>0</v>
      </c>
      <c r="M8" s="53">
        <f t="shared" si="1"/>
        <v>0</v>
      </c>
      <c r="N8" s="53">
        <f t="shared" si="1"/>
        <v>4</v>
      </c>
      <c r="O8" s="53">
        <f t="shared" si="1"/>
        <v>0</v>
      </c>
      <c r="P8" s="53">
        <f t="shared" si="1"/>
        <v>4</v>
      </c>
      <c r="Q8" s="53">
        <f t="shared" si="1"/>
        <v>0</v>
      </c>
      <c r="R8" s="53">
        <f t="shared" si="1"/>
        <v>4</v>
      </c>
      <c r="S8" s="54">
        <f t="shared" si="1"/>
        <v>0</v>
      </c>
    </row>
    <row r="9" spans="1:19" s="1" customFormat="1" ht="18" customHeight="1" thickBot="1" x14ac:dyDescent="0.25">
      <c r="A9" s="346" t="s">
        <v>150</v>
      </c>
      <c r="B9" s="42" t="s">
        <v>21</v>
      </c>
      <c r="C9" s="104">
        <v>26</v>
      </c>
      <c r="D9" s="99">
        <v>21</v>
      </c>
      <c r="E9" s="100">
        <v>5</v>
      </c>
      <c r="F9" s="101">
        <v>1</v>
      </c>
      <c r="G9" s="102">
        <v>1</v>
      </c>
      <c r="H9" s="102">
        <v>13</v>
      </c>
      <c r="I9" s="102">
        <v>2</v>
      </c>
      <c r="J9" s="102"/>
      <c r="K9" s="102"/>
      <c r="L9" s="102"/>
      <c r="M9" s="102"/>
      <c r="N9" s="102"/>
      <c r="O9" s="102"/>
      <c r="P9" s="102">
        <v>5</v>
      </c>
      <c r="Q9" s="102"/>
      <c r="R9" s="102">
        <v>2</v>
      </c>
      <c r="S9" s="103">
        <v>2</v>
      </c>
    </row>
    <row r="10" spans="1:19" s="1" customFormat="1" ht="18" customHeight="1" thickBot="1" x14ac:dyDescent="0.25">
      <c r="A10" s="346"/>
      <c r="B10" s="82" t="s">
        <v>17</v>
      </c>
      <c r="C10" s="52">
        <v>100</v>
      </c>
      <c r="D10" s="53">
        <f t="shared" ref="D10:S10" si="2">IF($C9=0,0%,(D9/$C9*100))</f>
        <v>80.769230769230774</v>
      </c>
      <c r="E10" s="54">
        <f t="shared" si="2"/>
        <v>19.230769230769234</v>
      </c>
      <c r="F10" s="52">
        <f t="shared" si="2"/>
        <v>3.8461538461538463</v>
      </c>
      <c r="G10" s="53">
        <f t="shared" si="2"/>
        <v>3.8461538461538463</v>
      </c>
      <c r="H10" s="53">
        <f t="shared" si="2"/>
        <v>50</v>
      </c>
      <c r="I10" s="53">
        <f t="shared" si="2"/>
        <v>7.6923076923076925</v>
      </c>
      <c r="J10" s="53">
        <f t="shared" si="2"/>
        <v>0</v>
      </c>
      <c r="K10" s="53">
        <f t="shared" si="2"/>
        <v>0</v>
      </c>
      <c r="L10" s="53">
        <f t="shared" si="2"/>
        <v>0</v>
      </c>
      <c r="M10" s="53">
        <f t="shared" si="2"/>
        <v>0</v>
      </c>
      <c r="N10" s="53">
        <f t="shared" si="2"/>
        <v>0</v>
      </c>
      <c r="O10" s="53">
        <f t="shared" si="2"/>
        <v>0</v>
      </c>
      <c r="P10" s="53">
        <f t="shared" si="2"/>
        <v>19.230769230769234</v>
      </c>
      <c r="Q10" s="53">
        <f t="shared" si="2"/>
        <v>0</v>
      </c>
      <c r="R10" s="53">
        <f t="shared" si="2"/>
        <v>7.6923076923076925</v>
      </c>
      <c r="S10" s="54">
        <f t="shared" si="2"/>
        <v>7.6923076923076925</v>
      </c>
    </row>
    <row r="11" spans="1:19" s="1" customFormat="1" ht="18" customHeight="1" thickBot="1" x14ac:dyDescent="0.25">
      <c r="A11" s="346" t="s">
        <v>151</v>
      </c>
      <c r="B11" s="42" t="s">
        <v>21</v>
      </c>
      <c r="C11" s="104">
        <v>21</v>
      </c>
      <c r="D11" s="99">
        <v>20</v>
      </c>
      <c r="E11" s="100">
        <v>1</v>
      </c>
      <c r="F11" s="101">
        <v>1</v>
      </c>
      <c r="G11" s="102"/>
      <c r="H11" s="102">
        <v>12</v>
      </c>
      <c r="I11" s="102"/>
      <c r="J11" s="102"/>
      <c r="K11" s="102"/>
      <c r="L11" s="102">
        <v>1</v>
      </c>
      <c r="M11" s="102"/>
      <c r="N11" s="102"/>
      <c r="O11" s="102"/>
      <c r="P11" s="102">
        <v>1</v>
      </c>
      <c r="Q11" s="102"/>
      <c r="R11" s="102">
        <v>5</v>
      </c>
      <c r="S11" s="103">
        <v>1</v>
      </c>
    </row>
    <row r="12" spans="1:19" s="1" customFormat="1" ht="18" customHeight="1" thickBot="1" x14ac:dyDescent="0.25">
      <c r="A12" s="346"/>
      <c r="B12" s="82" t="s">
        <v>17</v>
      </c>
      <c r="C12" s="52">
        <v>100</v>
      </c>
      <c r="D12" s="53">
        <f t="shared" ref="D12:S12" si="3">IF($C11=0,0%,(D11/$C11*100))</f>
        <v>95.238095238095227</v>
      </c>
      <c r="E12" s="54">
        <f t="shared" si="3"/>
        <v>4.7619047619047619</v>
      </c>
      <c r="F12" s="52">
        <f t="shared" si="3"/>
        <v>4.7619047619047619</v>
      </c>
      <c r="G12" s="53">
        <f t="shared" si="3"/>
        <v>0</v>
      </c>
      <c r="H12" s="53">
        <f t="shared" si="3"/>
        <v>57.142857142857139</v>
      </c>
      <c r="I12" s="53">
        <f t="shared" si="3"/>
        <v>0</v>
      </c>
      <c r="J12" s="53">
        <f t="shared" si="3"/>
        <v>0</v>
      </c>
      <c r="K12" s="53">
        <f t="shared" si="3"/>
        <v>0</v>
      </c>
      <c r="L12" s="53">
        <f t="shared" si="3"/>
        <v>4.7619047619047619</v>
      </c>
      <c r="M12" s="53">
        <f t="shared" si="3"/>
        <v>0</v>
      </c>
      <c r="N12" s="53">
        <f t="shared" si="3"/>
        <v>0</v>
      </c>
      <c r="O12" s="53">
        <f t="shared" si="3"/>
        <v>0</v>
      </c>
      <c r="P12" s="53">
        <f t="shared" si="3"/>
        <v>4.7619047619047619</v>
      </c>
      <c r="Q12" s="53">
        <f t="shared" si="3"/>
        <v>0</v>
      </c>
      <c r="R12" s="53">
        <f t="shared" si="3"/>
        <v>23.809523809523807</v>
      </c>
      <c r="S12" s="54">
        <f t="shared" si="3"/>
        <v>4.7619047619047619</v>
      </c>
    </row>
    <row r="13" spans="1:19" s="1" customFormat="1" ht="18" customHeight="1" thickBot="1" x14ac:dyDescent="0.25">
      <c r="A13" s="346" t="s">
        <v>152</v>
      </c>
      <c r="B13" s="42" t="s">
        <v>21</v>
      </c>
      <c r="C13" s="104">
        <v>41</v>
      </c>
      <c r="D13" s="99">
        <v>40</v>
      </c>
      <c r="E13" s="100">
        <v>1</v>
      </c>
      <c r="F13" s="101">
        <v>5</v>
      </c>
      <c r="G13" s="102"/>
      <c r="H13" s="102">
        <v>31</v>
      </c>
      <c r="I13" s="102">
        <v>1</v>
      </c>
      <c r="J13" s="102"/>
      <c r="K13" s="102"/>
      <c r="L13" s="102"/>
      <c r="M13" s="102"/>
      <c r="N13" s="102"/>
      <c r="O13" s="102"/>
      <c r="P13" s="102">
        <v>3</v>
      </c>
      <c r="Q13" s="102"/>
      <c r="R13" s="102">
        <v>1</v>
      </c>
      <c r="S13" s="103"/>
    </row>
    <row r="14" spans="1:19" s="1" customFormat="1" ht="18" customHeight="1" thickBot="1" x14ac:dyDescent="0.25">
      <c r="A14" s="346"/>
      <c r="B14" s="82" t="s">
        <v>17</v>
      </c>
      <c r="C14" s="52">
        <v>100</v>
      </c>
      <c r="D14" s="53">
        <f t="shared" ref="D14:S14" si="4">IF($C13=0,0%,(D13/$C13*100))</f>
        <v>97.560975609756099</v>
      </c>
      <c r="E14" s="54">
        <f t="shared" si="4"/>
        <v>2.4390243902439024</v>
      </c>
      <c r="F14" s="52">
        <f t="shared" si="4"/>
        <v>12.195121951219512</v>
      </c>
      <c r="G14" s="53">
        <f t="shared" si="4"/>
        <v>0</v>
      </c>
      <c r="H14" s="53">
        <f t="shared" si="4"/>
        <v>75.609756097560975</v>
      </c>
      <c r="I14" s="53">
        <f t="shared" si="4"/>
        <v>2.4390243902439024</v>
      </c>
      <c r="J14" s="53">
        <f t="shared" si="4"/>
        <v>0</v>
      </c>
      <c r="K14" s="53">
        <f t="shared" si="4"/>
        <v>0</v>
      </c>
      <c r="L14" s="53">
        <f t="shared" si="4"/>
        <v>0</v>
      </c>
      <c r="M14" s="53">
        <f t="shared" si="4"/>
        <v>0</v>
      </c>
      <c r="N14" s="53">
        <f t="shared" si="4"/>
        <v>0</v>
      </c>
      <c r="O14" s="53">
        <f t="shared" si="4"/>
        <v>0</v>
      </c>
      <c r="P14" s="53">
        <f t="shared" si="4"/>
        <v>7.3170731707317067</v>
      </c>
      <c r="Q14" s="53">
        <f t="shared" si="4"/>
        <v>0</v>
      </c>
      <c r="R14" s="53">
        <f t="shared" si="4"/>
        <v>2.4390243902439024</v>
      </c>
      <c r="S14" s="54">
        <f t="shared" si="4"/>
        <v>0</v>
      </c>
    </row>
    <row r="15" spans="1:19" s="1" customFormat="1" ht="18" customHeight="1" thickBot="1" x14ac:dyDescent="0.25">
      <c r="A15" s="346" t="s">
        <v>153</v>
      </c>
      <c r="B15" s="42" t="s">
        <v>21</v>
      </c>
      <c r="C15" s="104">
        <v>195</v>
      </c>
      <c r="D15" s="99">
        <v>189</v>
      </c>
      <c r="E15" s="100">
        <v>6</v>
      </c>
      <c r="F15" s="101">
        <v>11</v>
      </c>
      <c r="G15" s="102">
        <v>1</v>
      </c>
      <c r="H15" s="102">
        <v>157</v>
      </c>
      <c r="I15" s="102">
        <v>4</v>
      </c>
      <c r="J15" s="102">
        <v>1</v>
      </c>
      <c r="K15" s="102">
        <v>1</v>
      </c>
      <c r="L15" s="102">
        <v>1</v>
      </c>
      <c r="M15" s="102"/>
      <c r="N15" s="102"/>
      <c r="O15" s="102"/>
      <c r="P15" s="102">
        <v>4</v>
      </c>
      <c r="Q15" s="102"/>
      <c r="R15" s="102">
        <v>15</v>
      </c>
      <c r="S15" s="103"/>
    </row>
    <row r="16" spans="1:19" s="1" customFormat="1" ht="18" customHeight="1" thickBot="1" x14ac:dyDescent="0.25">
      <c r="A16" s="346"/>
      <c r="B16" s="82" t="s">
        <v>17</v>
      </c>
      <c r="C16" s="52">
        <v>100</v>
      </c>
      <c r="D16" s="53">
        <f t="shared" ref="D16:S16" si="5">IF($C15=0,0%,(D15/$C15*100))</f>
        <v>96.92307692307692</v>
      </c>
      <c r="E16" s="54">
        <f t="shared" si="5"/>
        <v>3.0769230769230771</v>
      </c>
      <c r="F16" s="52">
        <f t="shared" si="5"/>
        <v>5.6410256410256414</v>
      </c>
      <c r="G16" s="53">
        <f t="shared" si="5"/>
        <v>0.51282051282051277</v>
      </c>
      <c r="H16" s="53">
        <f t="shared" si="5"/>
        <v>80.512820512820511</v>
      </c>
      <c r="I16" s="53">
        <f t="shared" si="5"/>
        <v>2.0512820512820511</v>
      </c>
      <c r="J16" s="53">
        <f t="shared" si="5"/>
        <v>0.51282051282051277</v>
      </c>
      <c r="K16" s="53">
        <f t="shared" si="5"/>
        <v>0.51282051282051277</v>
      </c>
      <c r="L16" s="53">
        <f t="shared" si="5"/>
        <v>0.51282051282051277</v>
      </c>
      <c r="M16" s="53">
        <f t="shared" si="5"/>
        <v>0</v>
      </c>
      <c r="N16" s="53">
        <f t="shared" si="5"/>
        <v>0</v>
      </c>
      <c r="O16" s="53">
        <f t="shared" si="5"/>
        <v>0</v>
      </c>
      <c r="P16" s="53">
        <f t="shared" si="5"/>
        <v>2.0512820512820511</v>
      </c>
      <c r="Q16" s="53">
        <f t="shared" si="5"/>
        <v>0</v>
      </c>
      <c r="R16" s="53">
        <f t="shared" si="5"/>
        <v>7.6923076923076925</v>
      </c>
      <c r="S16" s="54">
        <f t="shared" si="5"/>
        <v>0</v>
      </c>
    </row>
    <row r="17" spans="1:19" s="1" customFormat="1" ht="18" customHeight="1" thickBot="1" x14ac:dyDescent="0.25">
      <c r="A17" s="346" t="s">
        <v>154</v>
      </c>
      <c r="B17" s="42" t="s">
        <v>21</v>
      </c>
      <c r="C17" s="104">
        <v>104</v>
      </c>
      <c r="D17" s="99">
        <v>103</v>
      </c>
      <c r="E17" s="100">
        <v>1</v>
      </c>
      <c r="F17" s="101">
        <v>4</v>
      </c>
      <c r="G17" s="102"/>
      <c r="H17" s="102">
        <v>89</v>
      </c>
      <c r="I17" s="102">
        <v>1</v>
      </c>
      <c r="J17" s="102">
        <v>1</v>
      </c>
      <c r="K17" s="102"/>
      <c r="L17" s="102">
        <v>1</v>
      </c>
      <c r="M17" s="102"/>
      <c r="N17" s="102"/>
      <c r="O17" s="102"/>
      <c r="P17" s="102">
        <v>3</v>
      </c>
      <c r="Q17" s="102"/>
      <c r="R17" s="102">
        <v>5</v>
      </c>
      <c r="S17" s="103"/>
    </row>
    <row r="18" spans="1:19" s="1" customFormat="1" ht="18" customHeight="1" thickBot="1" x14ac:dyDescent="0.25">
      <c r="A18" s="346"/>
      <c r="B18" s="82" t="s">
        <v>17</v>
      </c>
      <c r="C18" s="52">
        <v>100</v>
      </c>
      <c r="D18" s="53">
        <f t="shared" ref="D18:S18" si="6">IF($C17=0,0%,(D17/$C17*100))</f>
        <v>99.038461538461547</v>
      </c>
      <c r="E18" s="54">
        <f t="shared" si="6"/>
        <v>0.96153846153846156</v>
      </c>
      <c r="F18" s="52">
        <f t="shared" si="6"/>
        <v>3.8461538461538463</v>
      </c>
      <c r="G18" s="53">
        <f t="shared" si="6"/>
        <v>0</v>
      </c>
      <c r="H18" s="53">
        <f t="shared" si="6"/>
        <v>85.576923076923066</v>
      </c>
      <c r="I18" s="53">
        <f t="shared" si="6"/>
        <v>0.96153846153846156</v>
      </c>
      <c r="J18" s="53">
        <f t="shared" si="6"/>
        <v>0.96153846153846156</v>
      </c>
      <c r="K18" s="53">
        <f t="shared" si="6"/>
        <v>0</v>
      </c>
      <c r="L18" s="53">
        <f t="shared" si="6"/>
        <v>0.96153846153846156</v>
      </c>
      <c r="M18" s="53">
        <f t="shared" si="6"/>
        <v>0</v>
      </c>
      <c r="N18" s="53">
        <f t="shared" si="6"/>
        <v>0</v>
      </c>
      <c r="O18" s="53">
        <f t="shared" si="6"/>
        <v>0</v>
      </c>
      <c r="P18" s="53">
        <f t="shared" si="6"/>
        <v>2.8846153846153846</v>
      </c>
      <c r="Q18" s="53">
        <f t="shared" si="6"/>
        <v>0</v>
      </c>
      <c r="R18" s="53">
        <f t="shared" si="6"/>
        <v>4.8076923076923084</v>
      </c>
      <c r="S18" s="54">
        <f t="shared" si="6"/>
        <v>0</v>
      </c>
    </row>
    <row r="19" spans="1:19" x14ac:dyDescent="0.2">
      <c r="A19" s="352" t="s">
        <v>134</v>
      </c>
      <c r="B19" s="42" t="s">
        <v>21</v>
      </c>
      <c r="C19" s="104">
        <v>128</v>
      </c>
      <c r="D19" s="99">
        <v>127</v>
      </c>
      <c r="E19" s="100">
        <v>1</v>
      </c>
      <c r="F19" s="101">
        <v>3</v>
      </c>
      <c r="G19" s="102"/>
      <c r="H19" s="102">
        <v>108</v>
      </c>
      <c r="I19" s="102">
        <v>1</v>
      </c>
      <c r="J19" s="102">
        <v>2</v>
      </c>
      <c r="K19" s="102"/>
      <c r="L19" s="102">
        <v>1</v>
      </c>
      <c r="M19" s="102"/>
      <c r="N19" s="102"/>
      <c r="O19" s="102"/>
      <c r="P19" s="102">
        <v>3</v>
      </c>
      <c r="Q19" s="102"/>
      <c r="R19" s="102">
        <v>10</v>
      </c>
      <c r="S19" s="103"/>
    </row>
    <row r="20" spans="1:19" ht="13.5" thickBot="1" x14ac:dyDescent="0.25">
      <c r="A20" s="353"/>
      <c r="B20" s="82" t="s">
        <v>17</v>
      </c>
      <c r="C20" s="52">
        <v>100</v>
      </c>
      <c r="D20" s="53">
        <f t="shared" ref="D20:S20" si="7">IF($C19=0,0%,(D19/$C19*100))</f>
        <v>99.21875</v>
      </c>
      <c r="E20" s="54">
        <f t="shared" si="7"/>
        <v>0.78125</v>
      </c>
      <c r="F20" s="52">
        <f t="shared" si="7"/>
        <v>2.34375</v>
      </c>
      <c r="G20" s="53">
        <f t="shared" si="7"/>
        <v>0</v>
      </c>
      <c r="H20" s="53">
        <f t="shared" si="7"/>
        <v>84.375</v>
      </c>
      <c r="I20" s="53">
        <f t="shared" si="7"/>
        <v>0.78125</v>
      </c>
      <c r="J20" s="53">
        <f t="shared" si="7"/>
        <v>1.5625</v>
      </c>
      <c r="K20" s="53">
        <f t="shared" si="7"/>
        <v>0</v>
      </c>
      <c r="L20" s="53">
        <f t="shared" si="7"/>
        <v>0.78125</v>
      </c>
      <c r="M20" s="53">
        <f t="shared" si="7"/>
        <v>0</v>
      </c>
      <c r="N20" s="53">
        <f t="shared" si="7"/>
        <v>0</v>
      </c>
      <c r="O20" s="53">
        <f t="shared" si="7"/>
        <v>0</v>
      </c>
      <c r="P20" s="53">
        <f t="shared" si="7"/>
        <v>2.34375</v>
      </c>
      <c r="Q20" s="53">
        <f t="shared" si="7"/>
        <v>0</v>
      </c>
      <c r="R20" s="53">
        <f t="shared" si="7"/>
        <v>7.8125</v>
      </c>
      <c r="S20" s="54">
        <f t="shared" si="7"/>
        <v>0</v>
      </c>
    </row>
    <row r="21" spans="1:19" ht="13.5" thickBot="1" x14ac:dyDescent="0.25">
      <c r="A21" s="346" t="s">
        <v>135</v>
      </c>
      <c r="B21" s="42" t="s">
        <v>21</v>
      </c>
      <c r="C21" s="104">
        <f>C7+C9+C11+C13+C15+C17+C19</f>
        <v>540</v>
      </c>
      <c r="D21" s="99">
        <f t="shared" ref="D21:S21" si="8">D7+D9+D11+D13+D15+D17+D19</f>
        <v>518</v>
      </c>
      <c r="E21" s="100">
        <f t="shared" si="8"/>
        <v>22</v>
      </c>
      <c r="F21" s="101">
        <f t="shared" si="8"/>
        <v>26</v>
      </c>
      <c r="G21" s="102">
        <f t="shared" si="8"/>
        <v>3</v>
      </c>
      <c r="H21" s="102">
        <f t="shared" si="8"/>
        <v>424</v>
      </c>
      <c r="I21" s="102">
        <f t="shared" si="8"/>
        <v>15</v>
      </c>
      <c r="J21" s="102">
        <f t="shared" si="8"/>
        <v>4</v>
      </c>
      <c r="K21" s="102">
        <f t="shared" si="8"/>
        <v>1</v>
      </c>
      <c r="L21" s="102">
        <f t="shared" si="8"/>
        <v>4</v>
      </c>
      <c r="M21" s="102">
        <f t="shared" si="8"/>
        <v>0</v>
      </c>
      <c r="N21" s="102">
        <f t="shared" si="8"/>
        <v>1</v>
      </c>
      <c r="O21" s="102">
        <f t="shared" si="8"/>
        <v>0</v>
      </c>
      <c r="P21" s="102">
        <f t="shared" si="8"/>
        <v>20</v>
      </c>
      <c r="Q21" s="102">
        <f t="shared" si="8"/>
        <v>0</v>
      </c>
      <c r="R21" s="102">
        <f t="shared" si="8"/>
        <v>39</v>
      </c>
      <c r="S21" s="103">
        <f t="shared" si="8"/>
        <v>3</v>
      </c>
    </row>
    <row r="22" spans="1:19" ht="13.5" thickBot="1" x14ac:dyDescent="0.25">
      <c r="A22" s="346"/>
      <c r="B22" s="82" t="s">
        <v>17</v>
      </c>
      <c r="C22" s="52">
        <v>100</v>
      </c>
      <c r="D22" s="53">
        <f t="shared" ref="D22:S22" si="9">IF($C21=0,0%,(D21/$C21*100))</f>
        <v>95.925925925925924</v>
      </c>
      <c r="E22" s="54">
        <f t="shared" si="9"/>
        <v>4.0740740740740744</v>
      </c>
      <c r="F22" s="52">
        <f t="shared" si="9"/>
        <v>4.8148148148148149</v>
      </c>
      <c r="G22" s="53">
        <f t="shared" si="9"/>
        <v>0.55555555555555558</v>
      </c>
      <c r="H22" s="53">
        <f t="shared" si="9"/>
        <v>78.518518518518519</v>
      </c>
      <c r="I22" s="53">
        <f t="shared" si="9"/>
        <v>2.7777777777777777</v>
      </c>
      <c r="J22" s="53">
        <f t="shared" si="9"/>
        <v>0.74074074074074081</v>
      </c>
      <c r="K22" s="53">
        <f t="shared" si="9"/>
        <v>0.1851851851851852</v>
      </c>
      <c r="L22" s="53">
        <f t="shared" si="9"/>
        <v>0.74074074074074081</v>
      </c>
      <c r="M22" s="53">
        <f t="shared" si="9"/>
        <v>0</v>
      </c>
      <c r="N22" s="53">
        <f t="shared" si="9"/>
        <v>0.1851851851851852</v>
      </c>
      <c r="O22" s="53">
        <f t="shared" si="9"/>
        <v>0</v>
      </c>
      <c r="P22" s="53">
        <f t="shared" si="9"/>
        <v>3.7037037037037033</v>
      </c>
      <c r="Q22" s="53">
        <f t="shared" si="9"/>
        <v>0</v>
      </c>
      <c r="R22" s="53">
        <f t="shared" si="9"/>
        <v>7.2222222222222214</v>
      </c>
      <c r="S22" s="54">
        <f t="shared" si="9"/>
        <v>0.55555555555555558</v>
      </c>
    </row>
    <row r="23" spans="1:19" x14ac:dyDescent="0.2">
      <c r="A23" s="352" t="s">
        <v>128</v>
      </c>
      <c r="B23" s="42" t="s">
        <v>21</v>
      </c>
      <c r="C23" s="104">
        <v>11</v>
      </c>
      <c r="D23" s="99">
        <v>11</v>
      </c>
      <c r="E23" s="100"/>
      <c r="F23" s="101"/>
      <c r="G23" s="102"/>
      <c r="H23" s="102">
        <v>8</v>
      </c>
      <c r="I23" s="102"/>
      <c r="J23" s="102"/>
      <c r="K23" s="102"/>
      <c r="L23" s="102"/>
      <c r="M23" s="102"/>
      <c r="N23" s="102"/>
      <c r="O23" s="102"/>
      <c r="P23" s="102">
        <v>2</v>
      </c>
      <c r="Q23" s="102"/>
      <c r="R23" s="102">
        <v>1</v>
      </c>
      <c r="S23" s="103"/>
    </row>
    <row r="24" spans="1:19" ht="13.5" thickBot="1" x14ac:dyDescent="0.25">
      <c r="A24" s="355"/>
      <c r="B24" s="82" t="s">
        <v>17</v>
      </c>
      <c r="C24" s="52">
        <v>100</v>
      </c>
      <c r="D24" s="53">
        <f t="shared" ref="D24:S24" si="10">IF($C23=0,0%,(D23/$C23*100))</f>
        <v>100</v>
      </c>
      <c r="E24" s="54">
        <f t="shared" si="10"/>
        <v>0</v>
      </c>
      <c r="F24" s="52">
        <f t="shared" si="10"/>
        <v>0</v>
      </c>
      <c r="G24" s="53">
        <f t="shared" si="10"/>
        <v>0</v>
      </c>
      <c r="H24" s="53">
        <f t="shared" si="10"/>
        <v>72.727272727272734</v>
      </c>
      <c r="I24" s="53">
        <f t="shared" si="10"/>
        <v>0</v>
      </c>
      <c r="J24" s="53">
        <f t="shared" si="10"/>
        <v>0</v>
      </c>
      <c r="K24" s="53">
        <f t="shared" si="10"/>
        <v>0</v>
      </c>
      <c r="L24" s="53">
        <f t="shared" si="10"/>
        <v>0</v>
      </c>
      <c r="M24" s="53">
        <f t="shared" si="10"/>
        <v>0</v>
      </c>
      <c r="N24" s="53">
        <f t="shared" si="10"/>
        <v>0</v>
      </c>
      <c r="O24" s="53">
        <f t="shared" si="10"/>
        <v>0</v>
      </c>
      <c r="P24" s="53">
        <f t="shared" si="10"/>
        <v>18.181818181818183</v>
      </c>
      <c r="Q24" s="53">
        <f t="shared" si="10"/>
        <v>0</v>
      </c>
      <c r="R24" s="53">
        <f t="shared" si="10"/>
        <v>9.0909090909090917</v>
      </c>
      <c r="S24" s="54">
        <f t="shared" si="10"/>
        <v>0</v>
      </c>
    </row>
    <row r="25" spans="1:19" ht="13.5" thickTop="1" x14ac:dyDescent="0.2">
      <c r="A25" s="352" t="s">
        <v>129</v>
      </c>
      <c r="B25" s="42" t="s">
        <v>21</v>
      </c>
      <c r="C25" s="104">
        <v>5</v>
      </c>
      <c r="D25" s="99">
        <v>5</v>
      </c>
      <c r="E25" s="100"/>
      <c r="F25" s="101"/>
      <c r="G25" s="102"/>
      <c r="H25" s="102">
        <v>4</v>
      </c>
      <c r="I25" s="102"/>
      <c r="J25" s="102"/>
      <c r="K25" s="102"/>
      <c r="L25" s="102"/>
      <c r="M25" s="102"/>
      <c r="N25" s="102"/>
      <c r="O25" s="102"/>
      <c r="P25" s="102"/>
      <c r="Q25" s="102"/>
      <c r="R25" s="102">
        <v>1</v>
      </c>
      <c r="S25" s="103"/>
    </row>
    <row r="26" spans="1:19" ht="13.5" thickBot="1" x14ac:dyDescent="0.25">
      <c r="A26" s="355"/>
      <c r="B26" s="257" t="s">
        <v>17</v>
      </c>
      <c r="C26" s="60">
        <v>100</v>
      </c>
      <c r="D26" s="61">
        <f t="shared" ref="D26:S26" si="11">IF($C25=0,0%,(D25/$C25*100))</f>
        <v>100</v>
      </c>
      <c r="E26" s="62">
        <f t="shared" si="11"/>
        <v>0</v>
      </c>
      <c r="F26" s="60">
        <f t="shared" si="11"/>
        <v>0</v>
      </c>
      <c r="G26" s="61">
        <f t="shared" si="11"/>
        <v>0</v>
      </c>
      <c r="H26" s="61">
        <f t="shared" si="11"/>
        <v>80</v>
      </c>
      <c r="I26" s="61">
        <f t="shared" si="11"/>
        <v>0</v>
      </c>
      <c r="J26" s="61">
        <f t="shared" si="11"/>
        <v>0</v>
      </c>
      <c r="K26" s="61">
        <f t="shared" si="11"/>
        <v>0</v>
      </c>
      <c r="L26" s="61">
        <f t="shared" si="11"/>
        <v>0</v>
      </c>
      <c r="M26" s="61">
        <f t="shared" si="11"/>
        <v>0</v>
      </c>
      <c r="N26" s="61">
        <f t="shared" si="11"/>
        <v>0</v>
      </c>
      <c r="O26" s="61">
        <f t="shared" si="11"/>
        <v>0</v>
      </c>
      <c r="P26" s="61">
        <f t="shared" si="11"/>
        <v>0</v>
      </c>
      <c r="Q26" s="61">
        <f t="shared" si="11"/>
        <v>0</v>
      </c>
      <c r="R26" s="61">
        <f t="shared" si="11"/>
        <v>20</v>
      </c>
      <c r="S26" s="62">
        <f t="shared" si="11"/>
        <v>0</v>
      </c>
    </row>
    <row r="27" spans="1:19" ht="13.5" thickTop="1" x14ac:dyDescent="0.2"/>
  </sheetData>
  <mergeCells count="13">
    <mergeCell ref="A21:A22"/>
    <mergeCell ref="A23:A24"/>
    <mergeCell ref="A25:A26"/>
    <mergeCell ref="A19:A20"/>
    <mergeCell ref="A1:S2"/>
    <mergeCell ref="A3:B3"/>
    <mergeCell ref="A4:A5"/>
    <mergeCell ref="A7:A8"/>
    <mergeCell ref="A9:A10"/>
    <mergeCell ref="A11:A12"/>
    <mergeCell ref="A13:A14"/>
    <mergeCell ref="A15:A16"/>
    <mergeCell ref="A17:A18"/>
  </mergeCells>
  <pageMargins left="0.25" right="0.25" top="0.25" bottom="0.25" header="0" footer="0.5"/>
  <pageSetup scale="80" orientation="landscape" r:id="rId1"/>
  <headerFooter alignWithMargins="0"/>
  <ignoredErrors>
    <ignoredError sqref="D8:S20 D22:S26 D5:S5" unlockedFormula="1"/>
    <ignoredError sqref="D21:S21" formula="1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S22"/>
  <sheetViews>
    <sheetView topLeftCell="A7" zoomScaleNormal="100" zoomScaleSheetLayoutView="100" workbookViewId="0">
      <selection activeCell="U12" sqref="U12"/>
    </sheetView>
  </sheetViews>
  <sheetFormatPr defaultColWidth="8.85546875" defaultRowHeight="12.75" x14ac:dyDescent="0.2"/>
  <cols>
    <col min="1" max="1" width="25.7109375" style="3" customWidth="1"/>
    <col min="2" max="2" width="3.85546875" style="11" customWidth="1"/>
    <col min="3" max="3" width="6.42578125" style="3" customWidth="1"/>
    <col min="4" max="4" width="7.140625" style="3" customWidth="1"/>
    <col min="5" max="5" width="7.42578125" style="3" customWidth="1"/>
    <col min="6" max="6" width="8.140625" style="3" customWidth="1"/>
    <col min="7" max="7" width="7.5703125" style="3" customWidth="1"/>
    <col min="8" max="8" width="7.28515625" style="3" customWidth="1"/>
    <col min="9" max="9" width="7.42578125" style="3" customWidth="1"/>
    <col min="10" max="10" width="8" style="3" customWidth="1"/>
    <col min="11" max="11" width="8.28515625" style="3" customWidth="1"/>
    <col min="12" max="13" width="7.140625" style="3" customWidth="1"/>
    <col min="14" max="14" width="8.140625" style="3" customWidth="1"/>
    <col min="15" max="15" width="8.42578125" style="3" customWidth="1"/>
    <col min="16" max="16" width="8.140625" style="3" customWidth="1"/>
    <col min="17" max="17" width="8.42578125" style="3" customWidth="1"/>
    <col min="18" max="18" width="6.7109375" style="3" customWidth="1"/>
    <col min="19" max="19" width="7.28515625" style="3" customWidth="1"/>
  </cols>
  <sheetData>
    <row r="1" spans="1:19" ht="18" customHeight="1" x14ac:dyDescent="0.2">
      <c r="A1" s="360" t="s">
        <v>176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  <c r="Q1" s="361"/>
      <c r="R1" s="361"/>
      <c r="S1" s="362"/>
    </row>
    <row r="2" spans="1:19" ht="41.25" customHeight="1" thickBot="1" x14ac:dyDescent="0.25">
      <c r="A2" s="363"/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64"/>
    </row>
    <row r="3" spans="1:19" s="3" customFormat="1" ht="69" customHeight="1" thickTop="1" thickBot="1" x14ac:dyDescent="0.25">
      <c r="A3" s="365" t="s">
        <v>139</v>
      </c>
      <c r="B3" s="317"/>
      <c r="C3" s="38" t="s">
        <v>115</v>
      </c>
      <c r="D3" s="29" t="s">
        <v>1</v>
      </c>
      <c r="E3" s="45" t="s">
        <v>2</v>
      </c>
      <c r="F3" s="30" t="s">
        <v>3</v>
      </c>
      <c r="G3" s="30" t="s">
        <v>4</v>
      </c>
      <c r="H3" s="29" t="s">
        <v>5</v>
      </c>
      <c r="I3" s="30" t="s">
        <v>6</v>
      </c>
      <c r="J3" s="29" t="s">
        <v>7</v>
      </c>
      <c r="K3" s="30" t="s">
        <v>8</v>
      </c>
      <c r="L3" s="29" t="s">
        <v>9</v>
      </c>
      <c r="M3" s="30" t="s">
        <v>10</v>
      </c>
      <c r="N3" s="29" t="s">
        <v>11</v>
      </c>
      <c r="O3" s="29" t="s">
        <v>12</v>
      </c>
      <c r="P3" s="29" t="s">
        <v>13</v>
      </c>
      <c r="Q3" s="29" t="s">
        <v>14</v>
      </c>
      <c r="R3" s="29" t="s">
        <v>15</v>
      </c>
      <c r="S3" s="268" t="s">
        <v>16</v>
      </c>
    </row>
    <row r="4" spans="1:19" ht="15.6" customHeight="1" thickTop="1" x14ac:dyDescent="0.2">
      <c r="A4" s="366" t="s">
        <v>113</v>
      </c>
      <c r="B4" s="123" t="s">
        <v>21</v>
      </c>
      <c r="C4" s="179">
        <v>708</v>
      </c>
      <c r="D4" s="180">
        <v>423</v>
      </c>
      <c r="E4" s="181">
        <v>285</v>
      </c>
      <c r="F4" s="182">
        <v>14</v>
      </c>
      <c r="G4" s="183">
        <v>10</v>
      </c>
      <c r="H4" s="183">
        <v>346</v>
      </c>
      <c r="I4" s="183">
        <v>226</v>
      </c>
      <c r="J4" s="183">
        <v>3</v>
      </c>
      <c r="K4" s="183">
        <v>5</v>
      </c>
      <c r="L4" s="183">
        <v>9</v>
      </c>
      <c r="M4" s="183">
        <v>5</v>
      </c>
      <c r="N4" s="183"/>
      <c r="O4" s="183"/>
      <c r="P4" s="183">
        <v>6</v>
      </c>
      <c r="Q4" s="183">
        <v>2</v>
      </c>
      <c r="R4" s="183">
        <v>45</v>
      </c>
      <c r="S4" s="269">
        <v>37</v>
      </c>
    </row>
    <row r="5" spans="1:19" ht="15.6" customHeight="1" thickBot="1" x14ac:dyDescent="0.25">
      <c r="A5" s="367"/>
      <c r="B5" s="88" t="s">
        <v>17</v>
      </c>
      <c r="C5" s="119">
        <v>100</v>
      </c>
      <c r="D5" s="120">
        <f t="shared" ref="D5:S5" si="0">IF($C4=0,0%,(D4/$C4*100))</f>
        <v>59.745762711864401</v>
      </c>
      <c r="E5" s="121">
        <f t="shared" si="0"/>
        <v>40.254237288135592</v>
      </c>
      <c r="F5" s="119">
        <f t="shared" si="0"/>
        <v>1.977401129943503</v>
      </c>
      <c r="G5" s="120">
        <f t="shared" si="0"/>
        <v>1.4124293785310735</v>
      </c>
      <c r="H5" s="120">
        <f t="shared" si="0"/>
        <v>48.870056497175142</v>
      </c>
      <c r="I5" s="120">
        <f t="shared" si="0"/>
        <v>31.92090395480226</v>
      </c>
      <c r="J5" s="120">
        <f t="shared" si="0"/>
        <v>0.42372881355932202</v>
      </c>
      <c r="K5" s="120">
        <f t="shared" si="0"/>
        <v>0.70621468926553677</v>
      </c>
      <c r="L5" s="120">
        <f t="shared" si="0"/>
        <v>1.2711864406779663</v>
      </c>
      <c r="M5" s="120">
        <f t="shared" si="0"/>
        <v>0.70621468926553677</v>
      </c>
      <c r="N5" s="120">
        <f t="shared" si="0"/>
        <v>0</v>
      </c>
      <c r="O5" s="120">
        <f t="shared" si="0"/>
        <v>0</v>
      </c>
      <c r="P5" s="120">
        <f t="shared" si="0"/>
        <v>0.84745762711864403</v>
      </c>
      <c r="Q5" s="120">
        <f t="shared" si="0"/>
        <v>0.2824858757062147</v>
      </c>
      <c r="R5" s="120">
        <f t="shared" si="0"/>
        <v>6.3559322033898304</v>
      </c>
      <c r="S5" s="270">
        <f t="shared" si="0"/>
        <v>5.2259887005649714</v>
      </c>
    </row>
    <row r="6" spans="1:19" ht="27.6" customHeight="1" thickBot="1" x14ac:dyDescent="0.25">
      <c r="A6" s="271" t="s">
        <v>18</v>
      </c>
      <c r="B6" s="124" t="s">
        <v>17</v>
      </c>
      <c r="C6" s="272"/>
      <c r="D6" s="186"/>
      <c r="E6" s="187"/>
      <c r="F6" s="273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274"/>
    </row>
    <row r="7" spans="1:19" s="1" customFormat="1" ht="18" customHeight="1" thickTop="1" thickBot="1" x14ac:dyDescent="0.25">
      <c r="A7" s="368" t="s">
        <v>133</v>
      </c>
      <c r="B7" s="42" t="s">
        <v>21</v>
      </c>
      <c r="C7" s="233">
        <v>14</v>
      </c>
      <c r="D7" s="234">
        <v>11</v>
      </c>
      <c r="E7" s="235">
        <v>3</v>
      </c>
      <c r="F7" s="236"/>
      <c r="G7" s="237"/>
      <c r="H7" s="237">
        <v>9</v>
      </c>
      <c r="I7" s="237">
        <v>3</v>
      </c>
      <c r="J7" s="237"/>
      <c r="K7" s="237"/>
      <c r="L7" s="237"/>
      <c r="M7" s="237"/>
      <c r="N7" s="237"/>
      <c r="O7" s="237"/>
      <c r="P7" s="237"/>
      <c r="Q7" s="237"/>
      <c r="R7" s="237">
        <v>2</v>
      </c>
      <c r="S7" s="275"/>
    </row>
    <row r="8" spans="1:19" s="1" customFormat="1" ht="18" customHeight="1" thickBot="1" x14ac:dyDescent="0.25">
      <c r="A8" s="369"/>
      <c r="B8" s="82" t="s">
        <v>17</v>
      </c>
      <c r="C8" s="52">
        <v>100</v>
      </c>
      <c r="D8" s="53">
        <f t="shared" ref="D8:S8" si="1">IF($C7=0,0%,(D7/$C7*100))</f>
        <v>78.571428571428569</v>
      </c>
      <c r="E8" s="54">
        <f t="shared" si="1"/>
        <v>21.428571428571427</v>
      </c>
      <c r="F8" s="52">
        <f t="shared" si="1"/>
        <v>0</v>
      </c>
      <c r="G8" s="53">
        <f t="shared" si="1"/>
        <v>0</v>
      </c>
      <c r="H8" s="53">
        <f t="shared" si="1"/>
        <v>64.285714285714292</v>
      </c>
      <c r="I8" s="53">
        <f t="shared" si="1"/>
        <v>21.428571428571427</v>
      </c>
      <c r="J8" s="53">
        <f t="shared" si="1"/>
        <v>0</v>
      </c>
      <c r="K8" s="53">
        <f t="shared" si="1"/>
        <v>0</v>
      </c>
      <c r="L8" s="53">
        <f t="shared" si="1"/>
        <v>0</v>
      </c>
      <c r="M8" s="53">
        <f t="shared" si="1"/>
        <v>0</v>
      </c>
      <c r="N8" s="53">
        <f t="shared" si="1"/>
        <v>0</v>
      </c>
      <c r="O8" s="53">
        <f t="shared" si="1"/>
        <v>0</v>
      </c>
      <c r="P8" s="53">
        <f t="shared" si="1"/>
        <v>0</v>
      </c>
      <c r="Q8" s="53">
        <f t="shared" si="1"/>
        <v>0</v>
      </c>
      <c r="R8" s="53">
        <f t="shared" si="1"/>
        <v>14.285714285714285</v>
      </c>
      <c r="S8" s="276">
        <f t="shared" si="1"/>
        <v>0</v>
      </c>
    </row>
    <row r="9" spans="1:19" s="1" customFormat="1" ht="18" customHeight="1" thickTop="1" thickBot="1" x14ac:dyDescent="0.25">
      <c r="A9" s="368" t="s">
        <v>150</v>
      </c>
      <c r="B9" s="42" t="s">
        <v>21</v>
      </c>
      <c r="C9" s="233">
        <v>22</v>
      </c>
      <c r="D9" s="234">
        <v>18</v>
      </c>
      <c r="E9" s="235">
        <v>4</v>
      </c>
      <c r="F9" s="236"/>
      <c r="G9" s="237"/>
      <c r="H9" s="237">
        <v>16</v>
      </c>
      <c r="I9" s="237">
        <v>4</v>
      </c>
      <c r="J9" s="237">
        <v>1</v>
      </c>
      <c r="K9" s="237"/>
      <c r="L9" s="237"/>
      <c r="M9" s="237"/>
      <c r="N9" s="237"/>
      <c r="O9" s="237"/>
      <c r="P9" s="237">
        <v>1</v>
      </c>
      <c r="Q9" s="237"/>
      <c r="R9" s="237"/>
      <c r="S9" s="275"/>
    </row>
    <row r="10" spans="1:19" s="1" customFormat="1" ht="18" customHeight="1" thickBot="1" x14ac:dyDescent="0.25">
      <c r="A10" s="369"/>
      <c r="B10" s="82" t="s">
        <v>17</v>
      </c>
      <c r="C10" s="52">
        <v>100</v>
      </c>
      <c r="D10" s="53">
        <f t="shared" ref="D10:S10" si="2">IF($C9=0,0%,(D9/$C9*100))</f>
        <v>81.818181818181827</v>
      </c>
      <c r="E10" s="54">
        <f t="shared" si="2"/>
        <v>18.181818181818183</v>
      </c>
      <c r="F10" s="52">
        <f t="shared" si="2"/>
        <v>0</v>
      </c>
      <c r="G10" s="53">
        <f t="shared" si="2"/>
        <v>0</v>
      </c>
      <c r="H10" s="53">
        <f t="shared" si="2"/>
        <v>72.727272727272734</v>
      </c>
      <c r="I10" s="53">
        <f t="shared" si="2"/>
        <v>18.181818181818183</v>
      </c>
      <c r="J10" s="53">
        <f t="shared" si="2"/>
        <v>4.5454545454545459</v>
      </c>
      <c r="K10" s="53">
        <f t="shared" si="2"/>
        <v>0</v>
      </c>
      <c r="L10" s="53">
        <f t="shared" si="2"/>
        <v>0</v>
      </c>
      <c r="M10" s="53">
        <f t="shared" si="2"/>
        <v>0</v>
      </c>
      <c r="N10" s="53">
        <f t="shared" si="2"/>
        <v>0</v>
      </c>
      <c r="O10" s="53">
        <f t="shared" si="2"/>
        <v>0</v>
      </c>
      <c r="P10" s="53">
        <f t="shared" si="2"/>
        <v>4.5454545454545459</v>
      </c>
      <c r="Q10" s="53">
        <f t="shared" si="2"/>
        <v>0</v>
      </c>
      <c r="R10" s="53">
        <f t="shared" si="2"/>
        <v>0</v>
      </c>
      <c r="S10" s="276">
        <f t="shared" si="2"/>
        <v>0</v>
      </c>
    </row>
    <row r="11" spans="1:19" ht="12.75" customHeight="1" thickTop="1" thickBot="1" x14ac:dyDescent="0.25">
      <c r="A11" s="368" t="s">
        <v>151</v>
      </c>
      <c r="B11" s="42" t="s">
        <v>21</v>
      </c>
      <c r="C11" s="233">
        <v>17</v>
      </c>
      <c r="D11" s="234">
        <v>16</v>
      </c>
      <c r="E11" s="235">
        <v>1</v>
      </c>
      <c r="F11" s="236"/>
      <c r="G11" s="237"/>
      <c r="H11" s="237">
        <v>14</v>
      </c>
      <c r="I11" s="237">
        <v>1</v>
      </c>
      <c r="J11" s="237"/>
      <c r="K11" s="237"/>
      <c r="L11" s="237"/>
      <c r="M11" s="237"/>
      <c r="N11" s="237"/>
      <c r="O11" s="237"/>
      <c r="P11" s="237"/>
      <c r="Q11" s="237"/>
      <c r="R11" s="237">
        <v>2</v>
      </c>
      <c r="S11" s="275"/>
    </row>
    <row r="12" spans="1:19" ht="13.5" thickBot="1" x14ac:dyDescent="0.25">
      <c r="A12" s="369"/>
      <c r="B12" s="82" t="s">
        <v>17</v>
      </c>
      <c r="C12" s="52">
        <v>100</v>
      </c>
      <c r="D12" s="53">
        <f t="shared" ref="D12:S12" si="3">IF($C11=0,0%,(D11/$C11*100))</f>
        <v>94.117647058823522</v>
      </c>
      <c r="E12" s="54">
        <f t="shared" si="3"/>
        <v>5.8823529411764701</v>
      </c>
      <c r="F12" s="52">
        <f t="shared" si="3"/>
        <v>0</v>
      </c>
      <c r="G12" s="53">
        <f t="shared" si="3"/>
        <v>0</v>
      </c>
      <c r="H12" s="53">
        <f t="shared" si="3"/>
        <v>82.35294117647058</v>
      </c>
      <c r="I12" s="53">
        <f t="shared" si="3"/>
        <v>5.8823529411764701</v>
      </c>
      <c r="J12" s="53">
        <f t="shared" si="3"/>
        <v>0</v>
      </c>
      <c r="K12" s="53">
        <f t="shared" si="3"/>
        <v>0</v>
      </c>
      <c r="L12" s="53">
        <f t="shared" si="3"/>
        <v>0</v>
      </c>
      <c r="M12" s="53">
        <f t="shared" si="3"/>
        <v>0</v>
      </c>
      <c r="N12" s="53">
        <f t="shared" si="3"/>
        <v>0</v>
      </c>
      <c r="O12" s="53">
        <f t="shared" si="3"/>
        <v>0</v>
      </c>
      <c r="P12" s="53">
        <f t="shared" si="3"/>
        <v>0</v>
      </c>
      <c r="Q12" s="53">
        <f t="shared" si="3"/>
        <v>0</v>
      </c>
      <c r="R12" s="53">
        <f t="shared" si="3"/>
        <v>11.76470588235294</v>
      </c>
      <c r="S12" s="276">
        <f t="shared" si="3"/>
        <v>0</v>
      </c>
    </row>
    <row r="13" spans="1:19" ht="14.25" thickTop="1" thickBot="1" x14ac:dyDescent="0.25">
      <c r="A13" s="368" t="s">
        <v>152</v>
      </c>
      <c r="B13" s="42" t="s">
        <v>21</v>
      </c>
      <c r="C13" s="233">
        <v>3</v>
      </c>
      <c r="D13" s="234">
        <v>3</v>
      </c>
      <c r="E13" s="235"/>
      <c r="F13" s="236"/>
      <c r="G13" s="237"/>
      <c r="H13" s="237">
        <v>2</v>
      </c>
      <c r="I13" s="237"/>
      <c r="J13" s="237"/>
      <c r="K13" s="237"/>
      <c r="L13" s="237"/>
      <c r="M13" s="237"/>
      <c r="N13" s="237"/>
      <c r="O13" s="237"/>
      <c r="P13" s="237"/>
      <c r="Q13" s="237"/>
      <c r="R13" s="237">
        <v>1</v>
      </c>
      <c r="S13" s="275"/>
    </row>
    <row r="14" spans="1:19" ht="13.5" thickBot="1" x14ac:dyDescent="0.25">
      <c r="A14" s="369"/>
      <c r="B14" s="82" t="s">
        <v>17</v>
      </c>
      <c r="C14" s="52">
        <v>100</v>
      </c>
      <c r="D14" s="53">
        <f t="shared" ref="D14:S14" si="4">IF($C13=0,0%,(D13/$C13*100))</f>
        <v>100</v>
      </c>
      <c r="E14" s="54">
        <f t="shared" si="4"/>
        <v>0</v>
      </c>
      <c r="F14" s="52">
        <f t="shared" si="4"/>
        <v>0</v>
      </c>
      <c r="G14" s="53">
        <f t="shared" si="4"/>
        <v>0</v>
      </c>
      <c r="H14" s="53">
        <f t="shared" si="4"/>
        <v>66.666666666666657</v>
      </c>
      <c r="I14" s="53">
        <f t="shared" si="4"/>
        <v>0</v>
      </c>
      <c r="J14" s="53">
        <f t="shared" si="4"/>
        <v>0</v>
      </c>
      <c r="K14" s="53">
        <f t="shared" si="4"/>
        <v>0</v>
      </c>
      <c r="L14" s="53">
        <f t="shared" si="4"/>
        <v>0</v>
      </c>
      <c r="M14" s="53">
        <f t="shared" si="4"/>
        <v>0</v>
      </c>
      <c r="N14" s="53">
        <f t="shared" si="4"/>
        <v>0</v>
      </c>
      <c r="O14" s="53">
        <f t="shared" si="4"/>
        <v>0</v>
      </c>
      <c r="P14" s="53">
        <f t="shared" si="4"/>
        <v>0</v>
      </c>
      <c r="Q14" s="53">
        <f t="shared" si="4"/>
        <v>0</v>
      </c>
      <c r="R14" s="53">
        <f t="shared" si="4"/>
        <v>33.333333333333329</v>
      </c>
      <c r="S14" s="276">
        <f t="shared" si="4"/>
        <v>0</v>
      </c>
    </row>
    <row r="15" spans="1:19" x14ac:dyDescent="0.2">
      <c r="A15" s="356" t="s">
        <v>134</v>
      </c>
      <c r="B15" s="42" t="s">
        <v>21</v>
      </c>
      <c r="C15" s="233">
        <v>44</v>
      </c>
      <c r="D15" s="234">
        <v>42</v>
      </c>
      <c r="E15" s="235">
        <v>2</v>
      </c>
      <c r="F15" s="236">
        <v>1</v>
      </c>
      <c r="G15" s="237">
        <v>1</v>
      </c>
      <c r="H15" s="237">
        <v>35</v>
      </c>
      <c r="I15" s="237">
        <v>1</v>
      </c>
      <c r="J15" s="237"/>
      <c r="K15" s="237"/>
      <c r="L15" s="237">
        <v>1</v>
      </c>
      <c r="M15" s="237"/>
      <c r="N15" s="237"/>
      <c r="O15" s="237"/>
      <c r="P15" s="237">
        <v>2</v>
      </c>
      <c r="Q15" s="237"/>
      <c r="R15" s="237">
        <v>3</v>
      </c>
      <c r="S15" s="275"/>
    </row>
    <row r="16" spans="1:19" ht="13.5" thickBot="1" x14ac:dyDescent="0.25">
      <c r="A16" s="357"/>
      <c r="B16" s="82" t="s">
        <v>17</v>
      </c>
      <c r="C16" s="52">
        <v>100</v>
      </c>
      <c r="D16" s="53">
        <f t="shared" ref="D16:S16" si="5">IF($C15=0,0%,(D15/$C15*100))</f>
        <v>95.454545454545453</v>
      </c>
      <c r="E16" s="54">
        <f t="shared" si="5"/>
        <v>4.5454545454545459</v>
      </c>
      <c r="F16" s="52">
        <f t="shared" si="5"/>
        <v>2.2727272727272729</v>
      </c>
      <c r="G16" s="53">
        <f t="shared" si="5"/>
        <v>2.2727272727272729</v>
      </c>
      <c r="H16" s="53">
        <f t="shared" si="5"/>
        <v>79.545454545454547</v>
      </c>
      <c r="I16" s="53">
        <f t="shared" si="5"/>
        <v>2.2727272727272729</v>
      </c>
      <c r="J16" s="53">
        <f t="shared" si="5"/>
        <v>0</v>
      </c>
      <c r="K16" s="53">
        <f t="shared" si="5"/>
        <v>0</v>
      </c>
      <c r="L16" s="53">
        <f t="shared" si="5"/>
        <v>2.2727272727272729</v>
      </c>
      <c r="M16" s="53">
        <f t="shared" si="5"/>
        <v>0</v>
      </c>
      <c r="N16" s="53">
        <f t="shared" si="5"/>
        <v>0</v>
      </c>
      <c r="O16" s="53">
        <f t="shared" si="5"/>
        <v>0</v>
      </c>
      <c r="P16" s="53">
        <f t="shared" si="5"/>
        <v>4.5454545454545459</v>
      </c>
      <c r="Q16" s="53">
        <f t="shared" si="5"/>
        <v>0</v>
      </c>
      <c r="R16" s="53">
        <f t="shared" si="5"/>
        <v>6.8181818181818175</v>
      </c>
      <c r="S16" s="276">
        <f t="shared" si="5"/>
        <v>0</v>
      </c>
    </row>
    <row r="17" spans="1:19" x14ac:dyDescent="0.2">
      <c r="A17" s="356" t="s">
        <v>135</v>
      </c>
      <c r="B17" s="42" t="s">
        <v>21</v>
      </c>
      <c r="C17" s="233">
        <f>C7+C9+C11+C13+C15</f>
        <v>100</v>
      </c>
      <c r="D17" s="234">
        <f t="shared" ref="D17:S17" si="6">D7+D9+D11+D13+D15</f>
        <v>90</v>
      </c>
      <c r="E17" s="235">
        <f t="shared" si="6"/>
        <v>10</v>
      </c>
      <c r="F17" s="236">
        <f t="shared" si="6"/>
        <v>1</v>
      </c>
      <c r="G17" s="237">
        <f t="shared" si="6"/>
        <v>1</v>
      </c>
      <c r="H17" s="237">
        <f t="shared" si="6"/>
        <v>76</v>
      </c>
      <c r="I17" s="237">
        <f t="shared" si="6"/>
        <v>9</v>
      </c>
      <c r="J17" s="237">
        <f t="shared" si="6"/>
        <v>1</v>
      </c>
      <c r="K17" s="237">
        <f t="shared" si="6"/>
        <v>0</v>
      </c>
      <c r="L17" s="237">
        <f t="shared" si="6"/>
        <v>1</v>
      </c>
      <c r="M17" s="237">
        <f t="shared" si="6"/>
        <v>0</v>
      </c>
      <c r="N17" s="237">
        <f t="shared" si="6"/>
        <v>0</v>
      </c>
      <c r="O17" s="237">
        <f t="shared" si="6"/>
        <v>0</v>
      </c>
      <c r="P17" s="237">
        <f t="shared" si="6"/>
        <v>3</v>
      </c>
      <c r="Q17" s="237">
        <f t="shared" si="6"/>
        <v>0</v>
      </c>
      <c r="R17" s="237">
        <f t="shared" si="6"/>
        <v>8</v>
      </c>
      <c r="S17" s="275">
        <f t="shared" si="6"/>
        <v>0</v>
      </c>
    </row>
    <row r="18" spans="1:19" ht="13.5" thickBot="1" x14ac:dyDescent="0.25">
      <c r="A18" s="357"/>
      <c r="B18" s="258" t="s">
        <v>17</v>
      </c>
      <c r="C18" s="259">
        <v>100</v>
      </c>
      <c r="D18" s="260">
        <f t="shared" ref="D18:S18" si="7">IF($C17=0,0%,(D17/$C17*100))</f>
        <v>90</v>
      </c>
      <c r="E18" s="261">
        <f t="shared" si="7"/>
        <v>10</v>
      </c>
      <c r="F18" s="259">
        <f t="shared" si="7"/>
        <v>1</v>
      </c>
      <c r="G18" s="260">
        <f t="shared" si="7"/>
        <v>1</v>
      </c>
      <c r="H18" s="260">
        <f t="shared" si="7"/>
        <v>76</v>
      </c>
      <c r="I18" s="260">
        <f t="shared" si="7"/>
        <v>9</v>
      </c>
      <c r="J18" s="260">
        <f t="shared" si="7"/>
        <v>1</v>
      </c>
      <c r="K18" s="260">
        <f t="shared" si="7"/>
        <v>0</v>
      </c>
      <c r="L18" s="260">
        <f t="shared" si="7"/>
        <v>1</v>
      </c>
      <c r="M18" s="260">
        <f t="shared" si="7"/>
        <v>0</v>
      </c>
      <c r="N18" s="260">
        <f t="shared" si="7"/>
        <v>0</v>
      </c>
      <c r="O18" s="260">
        <f t="shared" si="7"/>
        <v>0</v>
      </c>
      <c r="P18" s="260">
        <f t="shared" si="7"/>
        <v>3</v>
      </c>
      <c r="Q18" s="260">
        <f t="shared" si="7"/>
        <v>0</v>
      </c>
      <c r="R18" s="260">
        <f t="shared" si="7"/>
        <v>8</v>
      </c>
      <c r="S18" s="277">
        <f t="shared" si="7"/>
        <v>0</v>
      </c>
    </row>
    <row r="19" spans="1:19" x14ac:dyDescent="0.2">
      <c r="A19" s="356" t="s">
        <v>128</v>
      </c>
      <c r="B19" s="42" t="s">
        <v>21</v>
      </c>
      <c r="C19" s="233"/>
      <c r="D19" s="234"/>
      <c r="E19" s="235"/>
      <c r="F19" s="236"/>
      <c r="G19" s="237"/>
      <c r="H19" s="237"/>
      <c r="I19" s="237"/>
      <c r="J19" s="237"/>
      <c r="K19" s="237"/>
      <c r="L19" s="237"/>
      <c r="M19" s="237"/>
      <c r="N19" s="237"/>
      <c r="O19" s="237"/>
      <c r="P19" s="237"/>
      <c r="Q19" s="237"/>
      <c r="R19" s="237"/>
      <c r="S19" s="275"/>
    </row>
    <row r="20" spans="1:19" ht="13.5" thickBot="1" x14ac:dyDescent="0.25">
      <c r="A20" s="358"/>
      <c r="B20" s="82" t="s">
        <v>17</v>
      </c>
      <c r="C20" s="52">
        <v>100</v>
      </c>
      <c r="D20" s="53">
        <f t="shared" ref="D20:S20" si="8">IF($C19=0,0%,(D19/$C19*100))</f>
        <v>0</v>
      </c>
      <c r="E20" s="54">
        <f t="shared" si="8"/>
        <v>0</v>
      </c>
      <c r="F20" s="52">
        <f t="shared" si="8"/>
        <v>0</v>
      </c>
      <c r="G20" s="53">
        <f t="shared" si="8"/>
        <v>0</v>
      </c>
      <c r="H20" s="53">
        <f t="shared" si="8"/>
        <v>0</v>
      </c>
      <c r="I20" s="53">
        <f t="shared" si="8"/>
        <v>0</v>
      </c>
      <c r="J20" s="53">
        <f t="shared" si="8"/>
        <v>0</v>
      </c>
      <c r="K20" s="53">
        <f t="shared" si="8"/>
        <v>0</v>
      </c>
      <c r="L20" s="53">
        <f t="shared" si="8"/>
        <v>0</v>
      </c>
      <c r="M20" s="53">
        <f t="shared" si="8"/>
        <v>0</v>
      </c>
      <c r="N20" s="53">
        <f t="shared" si="8"/>
        <v>0</v>
      </c>
      <c r="O20" s="53">
        <f t="shared" si="8"/>
        <v>0</v>
      </c>
      <c r="P20" s="53">
        <f t="shared" si="8"/>
        <v>0</v>
      </c>
      <c r="Q20" s="53">
        <f t="shared" si="8"/>
        <v>0</v>
      </c>
      <c r="R20" s="53">
        <f t="shared" si="8"/>
        <v>0</v>
      </c>
      <c r="S20" s="276">
        <f t="shared" si="8"/>
        <v>0</v>
      </c>
    </row>
    <row r="21" spans="1:19" ht="13.5" thickTop="1" x14ac:dyDescent="0.2">
      <c r="A21" s="356" t="s">
        <v>129</v>
      </c>
      <c r="B21" s="42" t="s">
        <v>21</v>
      </c>
      <c r="C21" s="233"/>
      <c r="D21" s="234"/>
      <c r="E21" s="235"/>
      <c r="F21" s="236"/>
      <c r="G21" s="237"/>
      <c r="H21" s="237"/>
      <c r="I21" s="237"/>
      <c r="J21" s="237"/>
      <c r="K21" s="237"/>
      <c r="L21" s="237"/>
      <c r="M21" s="237"/>
      <c r="N21" s="237"/>
      <c r="O21" s="237"/>
      <c r="P21" s="237"/>
      <c r="Q21" s="237"/>
      <c r="R21" s="237"/>
      <c r="S21" s="275"/>
    </row>
    <row r="22" spans="1:19" ht="13.5" thickBot="1" x14ac:dyDescent="0.25">
      <c r="A22" s="359"/>
      <c r="B22" s="82" t="s">
        <v>17</v>
      </c>
      <c r="C22" s="83">
        <v>100</v>
      </c>
      <c r="D22" s="84">
        <f t="shared" ref="D22:S22" si="9">IF($C21=0,0%,(D21/$C21*100))</f>
        <v>0</v>
      </c>
      <c r="E22" s="85">
        <f t="shared" si="9"/>
        <v>0</v>
      </c>
      <c r="F22" s="83">
        <f t="shared" si="9"/>
        <v>0</v>
      </c>
      <c r="G22" s="84">
        <f t="shared" si="9"/>
        <v>0</v>
      </c>
      <c r="H22" s="84">
        <f t="shared" si="9"/>
        <v>0</v>
      </c>
      <c r="I22" s="84">
        <f t="shared" si="9"/>
        <v>0</v>
      </c>
      <c r="J22" s="84">
        <f t="shared" si="9"/>
        <v>0</v>
      </c>
      <c r="K22" s="84">
        <f t="shared" si="9"/>
        <v>0</v>
      </c>
      <c r="L22" s="84">
        <f t="shared" si="9"/>
        <v>0</v>
      </c>
      <c r="M22" s="84">
        <f t="shared" si="9"/>
        <v>0</v>
      </c>
      <c r="N22" s="84">
        <f t="shared" si="9"/>
        <v>0</v>
      </c>
      <c r="O22" s="84">
        <f t="shared" si="9"/>
        <v>0</v>
      </c>
      <c r="P22" s="84">
        <f t="shared" si="9"/>
        <v>0</v>
      </c>
      <c r="Q22" s="84">
        <f t="shared" si="9"/>
        <v>0</v>
      </c>
      <c r="R22" s="84">
        <f t="shared" si="9"/>
        <v>0</v>
      </c>
      <c r="S22" s="278">
        <f t="shared" si="9"/>
        <v>0</v>
      </c>
    </row>
  </sheetData>
  <mergeCells count="11">
    <mergeCell ref="A17:A18"/>
    <mergeCell ref="A19:A20"/>
    <mergeCell ref="A21:A22"/>
    <mergeCell ref="A1:S2"/>
    <mergeCell ref="A3:B3"/>
    <mergeCell ref="A4:A5"/>
    <mergeCell ref="A7:A8"/>
    <mergeCell ref="A9:A10"/>
    <mergeCell ref="A15:A16"/>
    <mergeCell ref="A13:A14"/>
    <mergeCell ref="A11:A12"/>
  </mergeCells>
  <pageMargins left="0.25" right="0.25" top="0.25" bottom="0.25" header="0" footer="0.5"/>
  <pageSetup scale="80" orientation="landscape" r:id="rId1"/>
  <headerFooter alignWithMargins="0"/>
  <ignoredErrors>
    <ignoredError sqref="D5:S16 D18:S22" unlockedFormula="1"/>
    <ignoredError sqref="D17:S17" formula="1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43"/>
  <sheetViews>
    <sheetView workbookViewId="0">
      <selection activeCell="T14" sqref="T14"/>
    </sheetView>
  </sheetViews>
  <sheetFormatPr defaultRowHeight="12.75" x14ac:dyDescent="0.2"/>
  <cols>
    <col min="1" max="1" width="11.140625" style="2" customWidth="1"/>
    <col min="2" max="2" width="3.85546875" style="2" customWidth="1"/>
    <col min="3" max="3" width="6.42578125" style="2" customWidth="1"/>
    <col min="4" max="4" width="7.140625" style="2" customWidth="1"/>
    <col min="5" max="5" width="7.42578125" style="2" customWidth="1"/>
    <col min="6" max="6" width="8.140625" style="2" customWidth="1"/>
    <col min="7" max="7" width="7.5703125" style="2" customWidth="1"/>
    <col min="8" max="8" width="7.28515625" style="2" customWidth="1"/>
    <col min="9" max="9" width="7.42578125" style="2" customWidth="1"/>
    <col min="10" max="10" width="8" style="2" customWidth="1"/>
    <col min="11" max="11" width="8.28515625" style="2" customWidth="1"/>
    <col min="12" max="13" width="7.140625" style="2" customWidth="1"/>
    <col min="14" max="14" width="8.140625" style="2" customWidth="1"/>
    <col min="15" max="15" width="8.42578125" style="2" customWidth="1"/>
    <col min="16" max="16" width="8.140625" style="2" customWidth="1"/>
    <col min="17" max="17" width="8.42578125" style="2" customWidth="1"/>
    <col min="18" max="18" width="6.7109375" style="2" customWidth="1"/>
    <col min="19" max="19" width="7.28515625" style="2" customWidth="1"/>
  </cols>
  <sheetData>
    <row r="1" spans="1:19" ht="18" customHeight="1" thickTop="1" x14ac:dyDescent="0.2">
      <c r="A1" s="310" t="s">
        <v>177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2"/>
    </row>
    <row r="2" spans="1:19" ht="21" customHeight="1" thickBot="1" x14ac:dyDescent="0.25">
      <c r="A2" s="313"/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5"/>
    </row>
    <row r="3" spans="1:19" ht="64.5" thickTop="1" thickBot="1" x14ac:dyDescent="0.25">
      <c r="A3" s="316" t="s">
        <v>46</v>
      </c>
      <c r="B3" s="317"/>
      <c r="C3" s="38" t="s">
        <v>115</v>
      </c>
      <c r="D3" s="29" t="s">
        <v>1</v>
      </c>
      <c r="E3" s="45" t="s">
        <v>2</v>
      </c>
      <c r="F3" s="30" t="s">
        <v>3</v>
      </c>
      <c r="G3" s="30" t="s">
        <v>4</v>
      </c>
      <c r="H3" s="29" t="s">
        <v>5</v>
      </c>
      <c r="I3" s="30" t="s">
        <v>6</v>
      </c>
      <c r="J3" s="29" t="s">
        <v>7</v>
      </c>
      <c r="K3" s="30" t="s">
        <v>8</v>
      </c>
      <c r="L3" s="29" t="s">
        <v>9</v>
      </c>
      <c r="M3" s="30" t="s">
        <v>10</v>
      </c>
      <c r="N3" s="29" t="s">
        <v>11</v>
      </c>
      <c r="O3" s="29" t="s">
        <v>12</v>
      </c>
      <c r="P3" s="29" t="s">
        <v>13</v>
      </c>
      <c r="Q3" s="29" t="s">
        <v>14</v>
      </c>
      <c r="R3" s="29" t="s">
        <v>15</v>
      </c>
      <c r="S3" s="31" t="s">
        <v>16</v>
      </c>
    </row>
    <row r="4" spans="1:19" ht="13.5" thickTop="1" x14ac:dyDescent="0.2">
      <c r="A4" s="373" t="s">
        <v>42</v>
      </c>
      <c r="B4" s="74" t="s">
        <v>29</v>
      </c>
      <c r="C4" s="179">
        <v>8080</v>
      </c>
      <c r="D4" s="180">
        <v>4620</v>
      </c>
      <c r="E4" s="181">
        <v>3460</v>
      </c>
      <c r="F4" s="182">
        <v>299</v>
      </c>
      <c r="G4" s="183">
        <v>257</v>
      </c>
      <c r="H4" s="183">
        <v>3763</v>
      </c>
      <c r="I4" s="183">
        <v>2653</v>
      </c>
      <c r="J4" s="183">
        <v>139</v>
      </c>
      <c r="K4" s="183">
        <v>198</v>
      </c>
      <c r="L4" s="183">
        <v>86</v>
      </c>
      <c r="M4" s="183">
        <v>107</v>
      </c>
      <c r="N4" s="183">
        <v>11</v>
      </c>
      <c r="O4" s="183">
        <v>20</v>
      </c>
      <c r="P4" s="183">
        <v>100</v>
      </c>
      <c r="Q4" s="183">
        <v>51</v>
      </c>
      <c r="R4" s="183">
        <v>222</v>
      </c>
      <c r="S4" s="184">
        <v>174</v>
      </c>
    </row>
    <row r="5" spans="1:19" ht="13.5" thickBot="1" x14ac:dyDescent="0.25">
      <c r="A5" s="374"/>
      <c r="B5" s="197" t="s">
        <v>17</v>
      </c>
      <c r="C5" s="89">
        <v>100</v>
      </c>
      <c r="D5" s="90">
        <f t="shared" ref="D5:S5" si="0">IF($C4=0,0%,(D4/$C4*100))</f>
        <v>57.178217821782177</v>
      </c>
      <c r="E5" s="91">
        <f t="shared" si="0"/>
        <v>42.821782178217823</v>
      </c>
      <c r="F5" s="89">
        <f t="shared" si="0"/>
        <v>3.7004950495049505</v>
      </c>
      <c r="G5" s="90">
        <f t="shared" si="0"/>
        <v>3.1806930693069306</v>
      </c>
      <c r="H5" s="90">
        <f t="shared" si="0"/>
        <v>46.571782178217823</v>
      </c>
      <c r="I5" s="90">
        <f t="shared" si="0"/>
        <v>32.834158415841586</v>
      </c>
      <c r="J5" s="90">
        <f t="shared" si="0"/>
        <v>1.7202970297029705</v>
      </c>
      <c r="K5" s="90">
        <f t="shared" si="0"/>
        <v>2.4504950495049505</v>
      </c>
      <c r="L5" s="90">
        <f t="shared" si="0"/>
        <v>1.0643564356435644</v>
      </c>
      <c r="M5" s="90">
        <f t="shared" si="0"/>
        <v>1.3242574257425743</v>
      </c>
      <c r="N5" s="90">
        <f t="shared" si="0"/>
        <v>0.13613861386138612</v>
      </c>
      <c r="O5" s="90">
        <f t="shared" si="0"/>
        <v>0.24752475247524752</v>
      </c>
      <c r="P5" s="90">
        <f t="shared" si="0"/>
        <v>1.2376237623762376</v>
      </c>
      <c r="Q5" s="90">
        <f t="shared" si="0"/>
        <v>0.63118811881188119</v>
      </c>
      <c r="R5" s="90">
        <f t="shared" si="0"/>
        <v>2.7475247524752477</v>
      </c>
      <c r="S5" s="91">
        <f t="shared" si="0"/>
        <v>2.1534653465346532</v>
      </c>
    </row>
    <row r="6" spans="1:19" ht="25.15" customHeight="1" thickBot="1" x14ac:dyDescent="0.25">
      <c r="A6" s="126" t="s">
        <v>18</v>
      </c>
      <c r="B6" s="127" t="s">
        <v>17</v>
      </c>
      <c r="C6" s="198"/>
      <c r="D6" s="199"/>
      <c r="E6" s="200"/>
      <c r="F6" s="201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3"/>
    </row>
    <row r="7" spans="1:19" ht="14.25" thickTop="1" thickBot="1" x14ac:dyDescent="0.25">
      <c r="A7" s="370" t="s">
        <v>47</v>
      </c>
      <c r="B7" s="42" t="s">
        <v>21</v>
      </c>
      <c r="C7" s="104"/>
      <c r="D7" s="99"/>
      <c r="E7" s="100"/>
      <c r="F7" s="101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3"/>
    </row>
    <row r="8" spans="1:19" ht="13.5" thickBot="1" x14ac:dyDescent="0.25">
      <c r="A8" s="327"/>
      <c r="B8" s="82" t="s">
        <v>17</v>
      </c>
      <c r="C8" s="52">
        <v>100</v>
      </c>
      <c r="D8" s="53">
        <f t="shared" ref="D8:S8" si="1">IF($C7=0,0%,(D7/$C7*100))</f>
        <v>0</v>
      </c>
      <c r="E8" s="54">
        <f t="shared" si="1"/>
        <v>0</v>
      </c>
      <c r="F8" s="52">
        <f t="shared" si="1"/>
        <v>0</v>
      </c>
      <c r="G8" s="53">
        <f t="shared" si="1"/>
        <v>0</v>
      </c>
      <c r="H8" s="53">
        <f t="shared" si="1"/>
        <v>0</v>
      </c>
      <c r="I8" s="53">
        <f t="shared" si="1"/>
        <v>0</v>
      </c>
      <c r="J8" s="53">
        <f t="shared" si="1"/>
        <v>0</v>
      </c>
      <c r="K8" s="53">
        <f t="shared" si="1"/>
        <v>0</v>
      </c>
      <c r="L8" s="53">
        <f t="shared" si="1"/>
        <v>0</v>
      </c>
      <c r="M8" s="53">
        <f t="shared" si="1"/>
        <v>0</v>
      </c>
      <c r="N8" s="53">
        <f t="shared" si="1"/>
        <v>0</v>
      </c>
      <c r="O8" s="53">
        <f t="shared" si="1"/>
        <v>0</v>
      </c>
      <c r="P8" s="53">
        <f t="shared" si="1"/>
        <v>0</v>
      </c>
      <c r="Q8" s="53">
        <f t="shared" si="1"/>
        <v>0</v>
      </c>
      <c r="R8" s="53">
        <f t="shared" si="1"/>
        <v>0</v>
      </c>
      <c r="S8" s="54">
        <f t="shared" si="1"/>
        <v>0</v>
      </c>
    </row>
    <row r="9" spans="1:19" ht="13.5" thickBot="1" x14ac:dyDescent="0.25">
      <c r="A9" s="346" t="s">
        <v>48</v>
      </c>
      <c r="B9" s="42" t="s">
        <v>21</v>
      </c>
      <c r="C9" s="104"/>
      <c r="D9" s="99"/>
      <c r="E9" s="100"/>
      <c r="F9" s="101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3"/>
    </row>
    <row r="10" spans="1:19" ht="13.5" thickBot="1" x14ac:dyDescent="0.25">
      <c r="A10" s="371"/>
      <c r="B10" s="82" t="s">
        <v>17</v>
      </c>
      <c r="C10" s="52">
        <v>100</v>
      </c>
      <c r="D10" s="53">
        <f t="shared" ref="D10:S10" si="2">IF($C9=0,0%,(D9/$C9*100))</f>
        <v>0</v>
      </c>
      <c r="E10" s="54">
        <f t="shared" si="2"/>
        <v>0</v>
      </c>
      <c r="F10" s="52">
        <f t="shared" si="2"/>
        <v>0</v>
      </c>
      <c r="G10" s="53">
        <f t="shared" si="2"/>
        <v>0</v>
      </c>
      <c r="H10" s="53">
        <f t="shared" si="2"/>
        <v>0</v>
      </c>
      <c r="I10" s="53">
        <f t="shared" si="2"/>
        <v>0</v>
      </c>
      <c r="J10" s="53">
        <f t="shared" si="2"/>
        <v>0</v>
      </c>
      <c r="K10" s="53">
        <f t="shared" si="2"/>
        <v>0</v>
      </c>
      <c r="L10" s="53">
        <f t="shared" si="2"/>
        <v>0</v>
      </c>
      <c r="M10" s="53">
        <f t="shared" si="2"/>
        <v>0</v>
      </c>
      <c r="N10" s="53">
        <f t="shared" si="2"/>
        <v>0</v>
      </c>
      <c r="O10" s="53">
        <f t="shared" si="2"/>
        <v>0</v>
      </c>
      <c r="P10" s="53">
        <f t="shared" si="2"/>
        <v>0</v>
      </c>
      <c r="Q10" s="53">
        <f t="shared" si="2"/>
        <v>0</v>
      </c>
      <c r="R10" s="53">
        <f t="shared" si="2"/>
        <v>0</v>
      </c>
      <c r="S10" s="54">
        <f t="shared" si="2"/>
        <v>0</v>
      </c>
    </row>
    <row r="11" spans="1:19" ht="13.5" thickBot="1" x14ac:dyDescent="0.25">
      <c r="A11" s="346" t="s">
        <v>49</v>
      </c>
      <c r="B11" s="42" t="s">
        <v>21</v>
      </c>
      <c r="C11" s="104">
        <v>129</v>
      </c>
      <c r="D11" s="99">
        <v>84</v>
      </c>
      <c r="E11" s="100">
        <v>45</v>
      </c>
      <c r="F11" s="101">
        <v>10</v>
      </c>
      <c r="G11" s="102">
        <v>5</v>
      </c>
      <c r="H11" s="102">
        <v>63</v>
      </c>
      <c r="I11" s="102">
        <v>31</v>
      </c>
      <c r="J11" s="102">
        <v>1</v>
      </c>
      <c r="K11" s="102"/>
      <c r="L11" s="102"/>
      <c r="M11" s="102">
        <v>1</v>
      </c>
      <c r="N11" s="102">
        <v>1</v>
      </c>
      <c r="O11" s="102"/>
      <c r="P11" s="102">
        <v>1</v>
      </c>
      <c r="Q11" s="102">
        <v>3</v>
      </c>
      <c r="R11" s="102">
        <v>8</v>
      </c>
      <c r="S11" s="103">
        <v>5</v>
      </c>
    </row>
    <row r="12" spans="1:19" ht="13.5" thickBot="1" x14ac:dyDescent="0.25">
      <c r="A12" s="371"/>
      <c r="B12" s="82" t="s">
        <v>17</v>
      </c>
      <c r="C12" s="52">
        <v>100</v>
      </c>
      <c r="D12" s="53">
        <f t="shared" ref="D12:S12" si="3">IF($C11=0,0%,(D11/$C11*100))</f>
        <v>65.116279069767444</v>
      </c>
      <c r="E12" s="54">
        <f t="shared" si="3"/>
        <v>34.883720930232556</v>
      </c>
      <c r="F12" s="52">
        <f t="shared" si="3"/>
        <v>7.7519379844961236</v>
      </c>
      <c r="G12" s="53">
        <f t="shared" si="3"/>
        <v>3.8759689922480618</v>
      </c>
      <c r="H12" s="53">
        <f t="shared" si="3"/>
        <v>48.837209302325576</v>
      </c>
      <c r="I12" s="53">
        <f t="shared" si="3"/>
        <v>24.031007751937985</v>
      </c>
      <c r="J12" s="53">
        <f t="shared" si="3"/>
        <v>0.77519379844961245</v>
      </c>
      <c r="K12" s="53">
        <f t="shared" si="3"/>
        <v>0</v>
      </c>
      <c r="L12" s="53">
        <f t="shared" si="3"/>
        <v>0</v>
      </c>
      <c r="M12" s="53">
        <f t="shared" si="3"/>
        <v>0.77519379844961245</v>
      </c>
      <c r="N12" s="53">
        <f t="shared" si="3"/>
        <v>0.77519379844961245</v>
      </c>
      <c r="O12" s="53">
        <f t="shared" si="3"/>
        <v>0</v>
      </c>
      <c r="P12" s="53">
        <f t="shared" si="3"/>
        <v>0.77519379844961245</v>
      </c>
      <c r="Q12" s="53">
        <f t="shared" si="3"/>
        <v>2.3255813953488373</v>
      </c>
      <c r="R12" s="53">
        <f t="shared" si="3"/>
        <v>6.2015503875968996</v>
      </c>
      <c r="S12" s="54">
        <f t="shared" si="3"/>
        <v>3.8759689922480618</v>
      </c>
    </row>
    <row r="13" spans="1:19" ht="13.5" thickBot="1" x14ac:dyDescent="0.25">
      <c r="A13" s="346" t="s">
        <v>50</v>
      </c>
      <c r="B13" s="42" t="s">
        <v>21</v>
      </c>
      <c r="C13" s="104">
        <v>456</v>
      </c>
      <c r="D13" s="99">
        <v>230</v>
      </c>
      <c r="E13" s="100">
        <v>226</v>
      </c>
      <c r="F13" s="101">
        <v>22</v>
      </c>
      <c r="G13" s="102">
        <v>24</v>
      </c>
      <c r="H13" s="102">
        <v>154</v>
      </c>
      <c r="I13" s="102">
        <v>157</v>
      </c>
      <c r="J13" s="102">
        <v>14</v>
      </c>
      <c r="K13" s="102">
        <v>10</v>
      </c>
      <c r="L13" s="102">
        <v>8</v>
      </c>
      <c r="M13" s="102">
        <v>4</v>
      </c>
      <c r="N13" s="102">
        <v>3</v>
      </c>
      <c r="O13" s="102">
        <v>3</v>
      </c>
      <c r="P13" s="102">
        <v>7</v>
      </c>
      <c r="Q13" s="102">
        <v>4</v>
      </c>
      <c r="R13" s="102">
        <v>22</v>
      </c>
      <c r="S13" s="103">
        <v>24</v>
      </c>
    </row>
    <row r="14" spans="1:19" ht="13.5" thickBot="1" x14ac:dyDescent="0.25">
      <c r="A14" s="371"/>
      <c r="B14" s="82" t="s">
        <v>17</v>
      </c>
      <c r="C14" s="52">
        <v>100</v>
      </c>
      <c r="D14" s="53">
        <f t="shared" ref="D14:S14" si="4">IF($C13=0,0%,(D13/$C13*100))</f>
        <v>50.438596491228068</v>
      </c>
      <c r="E14" s="54">
        <f t="shared" si="4"/>
        <v>49.561403508771932</v>
      </c>
      <c r="F14" s="52">
        <f t="shared" si="4"/>
        <v>4.8245614035087714</v>
      </c>
      <c r="G14" s="53">
        <f t="shared" si="4"/>
        <v>5.2631578947368416</v>
      </c>
      <c r="H14" s="53">
        <f t="shared" si="4"/>
        <v>33.771929824561404</v>
      </c>
      <c r="I14" s="53">
        <f t="shared" si="4"/>
        <v>34.429824561403507</v>
      </c>
      <c r="J14" s="53">
        <f t="shared" si="4"/>
        <v>3.070175438596491</v>
      </c>
      <c r="K14" s="53">
        <f t="shared" si="4"/>
        <v>2.1929824561403506</v>
      </c>
      <c r="L14" s="53">
        <f t="shared" si="4"/>
        <v>1.7543859649122806</v>
      </c>
      <c r="M14" s="53">
        <f t="shared" si="4"/>
        <v>0.8771929824561403</v>
      </c>
      <c r="N14" s="53">
        <f t="shared" si="4"/>
        <v>0.6578947368421052</v>
      </c>
      <c r="O14" s="53">
        <f t="shared" si="4"/>
        <v>0.6578947368421052</v>
      </c>
      <c r="P14" s="53">
        <f t="shared" si="4"/>
        <v>1.5350877192982455</v>
      </c>
      <c r="Q14" s="53">
        <f t="shared" si="4"/>
        <v>0.8771929824561403</v>
      </c>
      <c r="R14" s="53">
        <f t="shared" si="4"/>
        <v>4.8245614035087714</v>
      </c>
      <c r="S14" s="54">
        <f t="shared" si="4"/>
        <v>5.2631578947368416</v>
      </c>
    </row>
    <row r="15" spans="1:19" ht="13.5" thickBot="1" x14ac:dyDescent="0.25">
      <c r="A15" s="346" t="s">
        <v>51</v>
      </c>
      <c r="B15" s="42" t="s">
        <v>21</v>
      </c>
      <c r="C15" s="104">
        <v>875</v>
      </c>
      <c r="D15" s="99">
        <v>487</v>
      </c>
      <c r="E15" s="100">
        <v>388</v>
      </c>
      <c r="F15" s="101">
        <v>36</v>
      </c>
      <c r="G15" s="102">
        <v>40</v>
      </c>
      <c r="H15" s="102">
        <v>379</v>
      </c>
      <c r="I15" s="102">
        <v>269</v>
      </c>
      <c r="J15" s="102">
        <v>12</v>
      </c>
      <c r="K15" s="102">
        <v>23</v>
      </c>
      <c r="L15" s="102">
        <v>7</v>
      </c>
      <c r="M15" s="102">
        <v>15</v>
      </c>
      <c r="N15" s="102"/>
      <c r="O15" s="102">
        <v>3</v>
      </c>
      <c r="P15" s="102">
        <v>18</v>
      </c>
      <c r="Q15" s="102">
        <v>5</v>
      </c>
      <c r="R15" s="102">
        <v>35</v>
      </c>
      <c r="S15" s="103">
        <v>33</v>
      </c>
    </row>
    <row r="16" spans="1:19" ht="13.5" thickBot="1" x14ac:dyDescent="0.25">
      <c r="A16" s="346"/>
      <c r="B16" s="82" t="s">
        <v>17</v>
      </c>
      <c r="C16" s="52">
        <v>100</v>
      </c>
      <c r="D16" s="53">
        <f t="shared" ref="D16:S16" si="5">IF($C15=0,0%,(D15/$C15*100))</f>
        <v>55.657142857142858</v>
      </c>
      <c r="E16" s="54">
        <f t="shared" si="5"/>
        <v>44.342857142857142</v>
      </c>
      <c r="F16" s="52">
        <f t="shared" si="5"/>
        <v>4.1142857142857139</v>
      </c>
      <c r="G16" s="53">
        <f t="shared" si="5"/>
        <v>4.5714285714285712</v>
      </c>
      <c r="H16" s="53">
        <f t="shared" si="5"/>
        <v>43.314285714285717</v>
      </c>
      <c r="I16" s="53">
        <f t="shared" si="5"/>
        <v>30.742857142857144</v>
      </c>
      <c r="J16" s="53">
        <f t="shared" si="5"/>
        <v>1.3714285714285714</v>
      </c>
      <c r="K16" s="53">
        <f t="shared" si="5"/>
        <v>2.6285714285714286</v>
      </c>
      <c r="L16" s="53">
        <f t="shared" si="5"/>
        <v>0.8</v>
      </c>
      <c r="M16" s="53">
        <f t="shared" si="5"/>
        <v>1.7142857142857144</v>
      </c>
      <c r="N16" s="53">
        <f t="shared" si="5"/>
        <v>0</v>
      </c>
      <c r="O16" s="53">
        <f t="shared" si="5"/>
        <v>0.34285714285714286</v>
      </c>
      <c r="P16" s="53">
        <f t="shared" si="5"/>
        <v>2.0571428571428569</v>
      </c>
      <c r="Q16" s="53">
        <f t="shared" si="5"/>
        <v>0.5714285714285714</v>
      </c>
      <c r="R16" s="53">
        <f t="shared" si="5"/>
        <v>4</v>
      </c>
      <c r="S16" s="54">
        <f t="shared" si="5"/>
        <v>3.7714285714285714</v>
      </c>
    </row>
    <row r="17" spans="1:19" ht="13.5" thickBot="1" x14ac:dyDescent="0.25">
      <c r="A17" s="346" t="s">
        <v>52</v>
      </c>
      <c r="B17" s="42" t="s">
        <v>21</v>
      </c>
      <c r="C17" s="104">
        <v>980</v>
      </c>
      <c r="D17" s="99">
        <v>600</v>
      </c>
      <c r="E17" s="100">
        <v>380</v>
      </c>
      <c r="F17" s="101">
        <v>44</v>
      </c>
      <c r="G17" s="102">
        <v>28</v>
      </c>
      <c r="H17" s="102">
        <v>477</v>
      </c>
      <c r="I17" s="102">
        <v>278</v>
      </c>
      <c r="J17" s="102">
        <v>12</v>
      </c>
      <c r="K17" s="102">
        <v>20</v>
      </c>
      <c r="L17" s="102">
        <v>11</v>
      </c>
      <c r="M17" s="102">
        <v>15</v>
      </c>
      <c r="N17" s="102"/>
      <c r="O17" s="102">
        <v>2</v>
      </c>
      <c r="P17" s="102">
        <v>16</v>
      </c>
      <c r="Q17" s="102">
        <v>9</v>
      </c>
      <c r="R17" s="102">
        <v>40</v>
      </c>
      <c r="S17" s="103">
        <v>28</v>
      </c>
    </row>
    <row r="18" spans="1:19" ht="13.5" thickBot="1" x14ac:dyDescent="0.25">
      <c r="A18" s="346"/>
      <c r="B18" s="82" t="s">
        <v>17</v>
      </c>
      <c r="C18" s="52">
        <v>100</v>
      </c>
      <c r="D18" s="53">
        <f t="shared" ref="D18:S18" si="6">IF($C17=0,0%,(D17/$C17*100))</f>
        <v>61.224489795918366</v>
      </c>
      <c r="E18" s="54">
        <f t="shared" si="6"/>
        <v>38.775510204081634</v>
      </c>
      <c r="F18" s="52">
        <f t="shared" si="6"/>
        <v>4.4897959183673466</v>
      </c>
      <c r="G18" s="53">
        <f t="shared" si="6"/>
        <v>2.8571428571428572</v>
      </c>
      <c r="H18" s="53">
        <f t="shared" si="6"/>
        <v>48.673469387755105</v>
      </c>
      <c r="I18" s="53">
        <f t="shared" si="6"/>
        <v>28.367346938775512</v>
      </c>
      <c r="J18" s="53">
        <f t="shared" si="6"/>
        <v>1.2244897959183674</v>
      </c>
      <c r="K18" s="53">
        <f t="shared" si="6"/>
        <v>2.0408163265306123</v>
      </c>
      <c r="L18" s="53">
        <f t="shared" si="6"/>
        <v>1.1224489795918366</v>
      </c>
      <c r="M18" s="53">
        <f t="shared" si="6"/>
        <v>1.5306122448979591</v>
      </c>
      <c r="N18" s="53">
        <f t="shared" si="6"/>
        <v>0</v>
      </c>
      <c r="O18" s="53">
        <f t="shared" si="6"/>
        <v>0.20408163265306123</v>
      </c>
      <c r="P18" s="53">
        <f t="shared" si="6"/>
        <v>1.6326530612244898</v>
      </c>
      <c r="Q18" s="53">
        <f t="shared" si="6"/>
        <v>0.91836734693877564</v>
      </c>
      <c r="R18" s="53">
        <f t="shared" si="6"/>
        <v>4.0816326530612246</v>
      </c>
      <c r="S18" s="54">
        <f t="shared" si="6"/>
        <v>2.8571428571428572</v>
      </c>
    </row>
    <row r="19" spans="1:19" ht="13.5" thickBot="1" x14ac:dyDescent="0.25">
      <c r="A19" s="346" t="s">
        <v>53</v>
      </c>
      <c r="B19" s="42" t="s">
        <v>21</v>
      </c>
      <c r="C19" s="104">
        <v>951</v>
      </c>
      <c r="D19" s="99">
        <v>516</v>
      </c>
      <c r="E19" s="100">
        <v>435</v>
      </c>
      <c r="F19" s="101">
        <v>29</v>
      </c>
      <c r="G19" s="102">
        <v>35</v>
      </c>
      <c r="H19" s="102">
        <v>425</v>
      </c>
      <c r="I19" s="102">
        <v>339</v>
      </c>
      <c r="J19" s="102">
        <v>17</v>
      </c>
      <c r="K19" s="102">
        <v>26</v>
      </c>
      <c r="L19" s="102">
        <v>13</v>
      </c>
      <c r="M19" s="102">
        <v>15</v>
      </c>
      <c r="N19" s="102">
        <v>1</v>
      </c>
      <c r="O19" s="102">
        <v>1</v>
      </c>
      <c r="P19" s="102">
        <v>7</v>
      </c>
      <c r="Q19" s="102">
        <v>6</v>
      </c>
      <c r="R19" s="102">
        <v>24</v>
      </c>
      <c r="S19" s="103">
        <v>13</v>
      </c>
    </row>
    <row r="20" spans="1:19" ht="13.5" thickBot="1" x14ac:dyDescent="0.25">
      <c r="A20" s="346"/>
      <c r="B20" s="82" t="s">
        <v>17</v>
      </c>
      <c r="C20" s="52">
        <v>100</v>
      </c>
      <c r="D20" s="53">
        <f t="shared" ref="D20:S20" si="7">IF($C19=0,0%,(D19/$C19*100))</f>
        <v>54.25867507886435</v>
      </c>
      <c r="E20" s="54">
        <f t="shared" si="7"/>
        <v>45.741324921135643</v>
      </c>
      <c r="F20" s="52">
        <f t="shared" si="7"/>
        <v>3.0494216614090432</v>
      </c>
      <c r="G20" s="53">
        <f t="shared" si="7"/>
        <v>3.680336487907466</v>
      </c>
      <c r="H20" s="53">
        <f t="shared" si="7"/>
        <v>44.689800210304945</v>
      </c>
      <c r="I20" s="53">
        <f t="shared" si="7"/>
        <v>35.646687697160885</v>
      </c>
      <c r="J20" s="53">
        <f t="shared" si="7"/>
        <v>1.7875920084121977</v>
      </c>
      <c r="K20" s="53">
        <f t="shared" si="7"/>
        <v>2.7339642481598316</v>
      </c>
      <c r="L20" s="53">
        <f t="shared" si="7"/>
        <v>1.3669821240799158</v>
      </c>
      <c r="M20" s="53">
        <f t="shared" si="7"/>
        <v>1.5772870662460567</v>
      </c>
      <c r="N20" s="53">
        <f t="shared" si="7"/>
        <v>0.10515247108307045</v>
      </c>
      <c r="O20" s="53">
        <f t="shared" si="7"/>
        <v>0.10515247108307045</v>
      </c>
      <c r="P20" s="53">
        <f t="shared" si="7"/>
        <v>0.73606729758149314</v>
      </c>
      <c r="Q20" s="53">
        <f t="shared" si="7"/>
        <v>0.63091482649842268</v>
      </c>
      <c r="R20" s="53">
        <f t="shared" si="7"/>
        <v>2.5236593059936907</v>
      </c>
      <c r="S20" s="54">
        <f t="shared" si="7"/>
        <v>1.3669821240799158</v>
      </c>
    </row>
    <row r="21" spans="1:19" ht="13.5" thickBot="1" x14ac:dyDescent="0.25">
      <c r="A21" s="346" t="s">
        <v>54</v>
      </c>
      <c r="B21" s="42" t="s">
        <v>21</v>
      </c>
      <c r="C21" s="104">
        <v>1035</v>
      </c>
      <c r="D21" s="99">
        <v>587</v>
      </c>
      <c r="E21" s="100">
        <v>448</v>
      </c>
      <c r="F21" s="101">
        <v>41</v>
      </c>
      <c r="G21" s="102">
        <v>34</v>
      </c>
      <c r="H21" s="102">
        <v>479</v>
      </c>
      <c r="I21" s="102">
        <v>345</v>
      </c>
      <c r="J21" s="102">
        <v>16</v>
      </c>
      <c r="K21" s="102">
        <v>24</v>
      </c>
      <c r="L21" s="102">
        <v>12</v>
      </c>
      <c r="M21" s="102">
        <v>11</v>
      </c>
      <c r="N21" s="102">
        <v>1</v>
      </c>
      <c r="O21" s="102">
        <v>3</v>
      </c>
      <c r="P21" s="102">
        <v>16</v>
      </c>
      <c r="Q21" s="102">
        <v>7</v>
      </c>
      <c r="R21" s="102">
        <v>22</v>
      </c>
      <c r="S21" s="103">
        <v>24</v>
      </c>
    </row>
    <row r="22" spans="1:19" ht="13.5" thickBot="1" x14ac:dyDescent="0.25">
      <c r="A22" s="346"/>
      <c r="B22" s="82" t="s">
        <v>17</v>
      </c>
      <c r="C22" s="52">
        <v>100</v>
      </c>
      <c r="D22" s="53">
        <f t="shared" ref="D22:S22" si="8">IF($C21=0,0%,(D21/$C21*100))</f>
        <v>56.714975845410635</v>
      </c>
      <c r="E22" s="54">
        <f t="shared" si="8"/>
        <v>43.285024154589372</v>
      </c>
      <c r="F22" s="52">
        <f t="shared" si="8"/>
        <v>3.9613526570048312</v>
      </c>
      <c r="G22" s="53">
        <f t="shared" si="8"/>
        <v>3.2850241545893724</v>
      </c>
      <c r="H22" s="53">
        <f t="shared" si="8"/>
        <v>46.280193236714979</v>
      </c>
      <c r="I22" s="53">
        <f t="shared" si="8"/>
        <v>33.333333333333329</v>
      </c>
      <c r="J22" s="53">
        <f t="shared" si="8"/>
        <v>1.5458937198067633</v>
      </c>
      <c r="K22" s="53">
        <f t="shared" si="8"/>
        <v>2.318840579710145</v>
      </c>
      <c r="L22" s="53">
        <f t="shared" si="8"/>
        <v>1.1594202898550725</v>
      </c>
      <c r="M22" s="53">
        <f t="shared" si="8"/>
        <v>1.0628019323671498</v>
      </c>
      <c r="N22" s="53">
        <f t="shared" si="8"/>
        <v>9.6618357487922704E-2</v>
      </c>
      <c r="O22" s="53">
        <f t="shared" si="8"/>
        <v>0.28985507246376813</v>
      </c>
      <c r="P22" s="53">
        <f t="shared" si="8"/>
        <v>1.5458937198067633</v>
      </c>
      <c r="Q22" s="53">
        <f t="shared" si="8"/>
        <v>0.67632850241545894</v>
      </c>
      <c r="R22" s="53">
        <f t="shared" si="8"/>
        <v>2.1256038647342996</v>
      </c>
      <c r="S22" s="54">
        <f t="shared" si="8"/>
        <v>2.318840579710145</v>
      </c>
    </row>
    <row r="23" spans="1:19" ht="13.5" thickBot="1" x14ac:dyDescent="0.25">
      <c r="A23" s="346" t="s">
        <v>55</v>
      </c>
      <c r="B23" s="42" t="s">
        <v>21</v>
      </c>
      <c r="C23" s="104">
        <v>789</v>
      </c>
      <c r="D23" s="99">
        <v>419</v>
      </c>
      <c r="E23" s="100">
        <v>370</v>
      </c>
      <c r="F23" s="101">
        <v>30</v>
      </c>
      <c r="G23" s="102">
        <v>19</v>
      </c>
      <c r="H23" s="102">
        <v>333</v>
      </c>
      <c r="I23" s="102">
        <v>294</v>
      </c>
      <c r="J23" s="102">
        <v>19</v>
      </c>
      <c r="K23" s="102">
        <v>23</v>
      </c>
      <c r="L23" s="102">
        <v>10</v>
      </c>
      <c r="M23" s="102">
        <v>12</v>
      </c>
      <c r="N23" s="102"/>
      <c r="O23" s="102">
        <v>4</v>
      </c>
      <c r="P23" s="102">
        <v>7</v>
      </c>
      <c r="Q23" s="102">
        <v>6</v>
      </c>
      <c r="R23" s="102">
        <v>20</v>
      </c>
      <c r="S23" s="103">
        <v>12</v>
      </c>
    </row>
    <row r="24" spans="1:19" ht="13.5" thickBot="1" x14ac:dyDescent="0.25">
      <c r="A24" s="346"/>
      <c r="B24" s="82" t="s">
        <v>17</v>
      </c>
      <c r="C24" s="52">
        <v>100</v>
      </c>
      <c r="D24" s="53">
        <f t="shared" ref="D24:S24" si="9">IF($C23=0,0%,(D23/$C23*100))</f>
        <v>53.105196451204051</v>
      </c>
      <c r="E24" s="54">
        <f t="shared" si="9"/>
        <v>46.894803548795942</v>
      </c>
      <c r="F24" s="52">
        <f t="shared" si="9"/>
        <v>3.8022813688212929</v>
      </c>
      <c r="G24" s="53">
        <f t="shared" si="9"/>
        <v>2.4081115335868186</v>
      </c>
      <c r="H24" s="53">
        <f t="shared" si="9"/>
        <v>42.20532319391635</v>
      </c>
      <c r="I24" s="53">
        <f t="shared" si="9"/>
        <v>37.262357414448672</v>
      </c>
      <c r="J24" s="53">
        <f t="shared" si="9"/>
        <v>2.4081115335868186</v>
      </c>
      <c r="K24" s="53">
        <f t="shared" si="9"/>
        <v>2.915082382762991</v>
      </c>
      <c r="L24" s="53">
        <f t="shared" si="9"/>
        <v>1.2674271229404308</v>
      </c>
      <c r="M24" s="53">
        <f t="shared" si="9"/>
        <v>1.520912547528517</v>
      </c>
      <c r="N24" s="53">
        <f t="shared" si="9"/>
        <v>0</v>
      </c>
      <c r="O24" s="53">
        <f t="shared" si="9"/>
        <v>0.5069708491761723</v>
      </c>
      <c r="P24" s="53">
        <f t="shared" si="9"/>
        <v>0.88719898605830161</v>
      </c>
      <c r="Q24" s="53">
        <f t="shared" si="9"/>
        <v>0.76045627376425851</v>
      </c>
      <c r="R24" s="53">
        <f t="shared" si="9"/>
        <v>2.5348542458808616</v>
      </c>
      <c r="S24" s="54">
        <f t="shared" si="9"/>
        <v>1.520912547528517</v>
      </c>
    </row>
    <row r="25" spans="1:19" ht="13.5" thickBot="1" x14ac:dyDescent="0.25">
      <c r="A25" s="346" t="s">
        <v>56</v>
      </c>
      <c r="B25" s="42" t="s">
        <v>21</v>
      </c>
      <c r="C25" s="104">
        <v>788</v>
      </c>
      <c r="D25" s="99">
        <v>455</v>
      </c>
      <c r="E25" s="100">
        <v>333</v>
      </c>
      <c r="F25" s="101">
        <v>16</v>
      </c>
      <c r="G25" s="102">
        <v>18</v>
      </c>
      <c r="H25" s="102">
        <v>393</v>
      </c>
      <c r="I25" s="102">
        <v>270</v>
      </c>
      <c r="J25" s="102">
        <v>11</v>
      </c>
      <c r="K25" s="102">
        <v>21</v>
      </c>
      <c r="L25" s="102">
        <v>10</v>
      </c>
      <c r="M25" s="102">
        <v>5</v>
      </c>
      <c r="N25" s="102">
        <v>2</v>
      </c>
      <c r="O25" s="102">
        <v>2</v>
      </c>
      <c r="P25" s="102">
        <v>6</v>
      </c>
      <c r="Q25" s="102">
        <v>4</v>
      </c>
      <c r="R25" s="102">
        <v>17</v>
      </c>
      <c r="S25" s="103">
        <v>13</v>
      </c>
    </row>
    <row r="26" spans="1:19" ht="13.5" thickBot="1" x14ac:dyDescent="0.25">
      <c r="A26" s="371"/>
      <c r="B26" s="82" t="s">
        <v>17</v>
      </c>
      <c r="C26" s="52">
        <v>100</v>
      </c>
      <c r="D26" s="53">
        <f t="shared" ref="D26:S26" si="10">IF($C25=0,0%,(D25/$C25*100))</f>
        <v>57.74111675126904</v>
      </c>
      <c r="E26" s="54">
        <f t="shared" si="10"/>
        <v>42.258883248730967</v>
      </c>
      <c r="F26" s="52">
        <f t="shared" si="10"/>
        <v>2.030456852791878</v>
      </c>
      <c r="G26" s="53">
        <f t="shared" si="10"/>
        <v>2.2842639593908629</v>
      </c>
      <c r="H26" s="53">
        <f t="shared" si="10"/>
        <v>49.873096446700508</v>
      </c>
      <c r="I26" s="53">
        <f t="shared" si="10"/>
        <v>34.263959390862944</v>
      </c>
      <c r="J26" s="53">
        <f t="shared" si="10"/>
        <v>1.3959390862944163</v>
      </c>
      <c r="K26" s="53">
        <f t="shared" si="10"/>
        <v>2.6649746192893402</v>
      </c>
      <c r="L26" s="53">
        <f t="shared" si="10"/>
        <v>1.2690355329949239</v>
      </c>
      <c r="M26" s="53">
        <f t="shared" si="10"/>
        <v>0.63451776649746194</v>
      </c>
      <c r="N26" s="53">
        <f t="shared" si="10"/>
        <v>0.25380710659898476</v>
      </c>
      <c r="O26" s="53">
        <f t="shared" si="10"/>
        <v>0.25380710659898476</v>
      </c>
      <c r="P26" s="53">
        <f t="shared" si="10"/>
        <v>0.76142131979695438</v>
      </c>
      <c r="Q26" s="53">
        <f t="shared" si="10"/>
        <v>0.50761421319796951</v>
      </c>
      <c r="R26" s="53">
        <f t="shared" si="10"/>
        <v>2.1573604060913705</v>
      </c>
      <c r="S26" s="54">
        <f t="shared" si="10"/>
        <v>1.6497461928934012</v>
      </c>
    </row>
    <row r="27" spans="1:19" ht="13.5" thickBot="1" x14ac:dyDescent="0.25">
      <c r="A27" s="346" t="s">
        <v>57</v>
      </c>
      <c r="B27" s="42" t="s">
        <v>21</v>
      </c>
      <c r="C27" s="104">
        <v>720</v>
      </c>
      <c r="D27" s="99">
        <v>441</v>
      </c>
      <c r="E27" s="100">
        <v>279</v>
      </c>
      <c r="F27" s="101">
        <v>30</v>
      </c>
      <c r="G27" s="102">
        <v>21</v>
      </c>
      <c r="H27" s="102">
        <v>371</v>
      </c>
      <c r="I27" s="102">
        <v>234</v>
      </c>
      <c r="J27" s="102">
        <v>15</v>
      </c>
      <c r="K27" s="102">
        <v>12</v>
      </c>
      <c r="L27" s="102">
        <v>4</v>
      </c>
      <c r="M27" s="102">
        <v>4</v>
      </c>
      <c r="N27" s="102">
        <v>1</v>
      </c>
      <c r="O27" s="102">
        <v>1</v>
      </c>
      <c r="P27" s="102">
        <v>9</v>
      </c>
      <c r="Q27" s="102">
        <v>1</v>
      </c>
      <c r="R27" s="102">
        <v>11</v>
      </c>
      <c r="S27" s="103">
        <v>6</v>
      </c>
    </row>
    <row r="28" spans="1:19" ht="13.5" thickBot="1" x14ac:dyDescent="0.25">
      <c r="A28" s="371"/>
      <c r="B28" s="82" t="s">
        <v>17</v>
      </c>
      <c r="C28" s="52">
        <v>100</v>
      </c>
      <c r="D28" s="53">
        <f t="shared" ref="D28:S28" si="11">IF($C27=0,0%,(D27/$C27*100))</f>
        <v>61.250000000000007</v>
      </c>
      <c r="E28" s="54">
        <f t="shared" si="11"/>
        <v>38.75</v>
      </c>
      <c r="F28" s="52">
        <f t="shared" si="11"/>
        <v>4.1666666666666661</v>
      </c>
      <c r="G28" s="53">
        <f t="shared" si="11"/>
        <v>2.9166666666666665</v>
      </c>
      <c r="H28" s="53">
        <f t="shared" si="11"/>
        <v>51.527777777777771</v>
      </c>
      <c r="I28" s="53">
        <f t="shared" si="11"/>
        <v>32.5</v>
      </c>
      <c r="J28" s="53">
        <f t="shared" si="11"/>
        <v>2.083333333333333</v>
      </c>
      <c r="K28" s="53">
        <f t="shared" si="11"/>
        <v>1.6666666666666667</v>
      </c>
      <c r="L28" s="53">
        <f t="shared" si="11"/>
        <v>0.55555555555555558</v>
      </c>
      <c r="M28" s="53">
        <f t="shared" si="11"/>
        <v>0.55555555555555558</v>
      </c>
      <c r="N28" s="53">
        <f t="shared" si="11"/>
        <v>0.1388888888888889</v>
      </c>
      <c r="O28" s="53">
        <f t="shared" si="11"/>
        <v>0.1388888888888889</v>
      </c>
      <c r="P28" s="53">
        <f t="shared" si="11"/>
        <v>1.25</v>
      </c>
      <c r="Q28" s="53">
        <f t="shared" si="11"/>
        <v>0.1388888888888889</v>
      </c>
      <c r="R28" s="53">
        <f t="shared" si="11"/>
        <v>1.5277777777777777</v>
      </c>
      <c r="S28" s="54">
        <f t="shared" si="11"/>
        <v>0.83333333333333337</v>
      </c>
    </row>
    <row r="29" spans="1:19" ht="13.5" thickBot="1" x14ac:dyDescent="0.25">
      <c r="A29" s="346" t="s">
        <v>58</v>
      </c>
      <c r="B29" s="42" t="s">
        <v>21</v>
      </c>
      <c r="C29" s="104">
        <v>481</v>
      </c>
      <c r="D29" s="99">
        <v>289</v>
      </c>
      <c r="E29" s="100">
        <v>192</v>
      </c>
      <c r="F29" s="101">
        <v>16</v>
      </c>
      <c r="G29" s="102">
        <v>13</v>
      </c>
      <c r="H29" s="102">
        <v>245</v>
      </c>
      <c r="I29" s="102">
        <v>149</v>
      </c>
      <c r="J29" s="102">
        <v>11</v>
      </c>
      <c r="K29" s="102">
        <v>9</v>
      </c>
      <c r="L29" s="102">
        <v>3</v>
      </c>
      <c r="M29" s="102">
        <v>10</v>
      </c>
      <c r="N29" s="102"/>
      <c r="O29" s="102"/>
      <c r="P29" s="102">
        <v>2</v>
      </c>
      <c r="Q29" s="102">
        <v>1</v>
      </c>
      <c r="R29" s="102">
        <v>12</v>
      </c>
      <c r="S29" s="103">
        <v>10</v>
      </c>
    </row>
    <row r="30" spans="1:19" ht="13.5" thickBot="1" x14ac:dyDescent="0.25">
      <c r="A30" s="371"/>
      <c r="B30" s="82" t="s">
        <v>17</v>
      </c>
      <c r="C30" s="52">
        <v>100</v>
      </c>
      <c r="D30" s="53">
        <f t="shared" ref="D30:S30" si="12">IF($C29=0,0%,(D29/$C29*100))</f>
        <v>60.083160083160081</v>
      </c>
      <c r="E30" s="54">
        <f t="shared" si="12"/>
        <v>39.916839916839919</v>
      </c>
      <c r="F30" s="52">
        <f t="shared" si="12"/>
        <v>3.3264033264033266</v>
      </c>
      <c r="G30" s="53">
        <f t="shared" si="12"/>
        <v>2.7027027027027026</v>
      </c>
      <c r="H30" s="53">
        <f t="shared" si="12"/>
        <v>50.935550935550935</v>
      </c>
      <c r="I30" s="53">
        <f t="shared" si="12"/>
        <v>30.97713097713098</v>
      </c>
      <c r="J30" s="53">
        <f t="shared" si="12"/>
        <v>2.2869022869022873</v>
      </c>
      <c r="K30" s="53">
        <f t="shared" si="12"/>
        <v>1.8711018711018712</v>
      </c>
      <c r="L30" s="53">
        <f t="shared" si="12"/>
        <v>0.62370062370062374</v>
      </c>
      <c r="M30" s="53">
        <f t="shared" si="12"/>
        <v>2.0790020790020791</v>
      </c>
      <c r="N30" s="53">
        <f t="shared" si="12"/>
        <v>0</v>
      </c>
      <c r="O30" s="53">
        <f t="shared" si="12"/>
        <v>0</v>
      </c>
      <c r="P30" s="53">
        <f t="shared" si="12"/>
        <v>0.41580041580041582</v>
      </c>
      <c r="Q30" s="53">
        <f t="shared" si="12"/>
        <v>0.20790020790020791</v>
      </c>
      <c r="R30" s="53">
        <f t="shared" si="12"/>
        <v>2.4948024948024949</v>
      </c>
      <c r="S30" s="54">
        <f t="shared" si="12"/>
        <v>2.0790020790020791</v>
      </c>
    </row>
    <row r="31" spans="1:19" ht="13.5" thickBot="1" x14ac:dyDescent="0.25">
      <c r="A31" s="346" t="s">
        <v>59</v>
      </c>
      <c r="B31" s="42" t="s">
        <v>21</v>
      </c>
      <c r="C31" s="104">
        <v>411</v>
      </c>
      <c r="D31" s="99">
        <v>226</v>
      </c>
      <c r="E31" s="100">
        <v>185</v>
      </c>
      <c r="F31" s="101">
        <v>13</v>
      </c>
      <c r="G31" s="102">
        <v>12</v>
      </c>
      <c r="H31" s="102">
        <v>190</v>
      </c>
      <c r="I31" s="102">
        <v>145</v>
      </c>
      <c r="J31" s="102">
        <v>6</v>
      </c>
      <c r="K31" s="102">
        <v>15</v>
      </c>
      <c r="L31" s="102">
        <v>7</v>
      </c>
      <c r="M31" s="102">
        <v>8</v>
      </c>
      <c r="N31" s="102"/>
      <c r="O31" s="102"/>
      <c r="P31" s="102">
        <v>6</v>
      </c>
      <c r="Q31" s="102">
        <v>3</v>
      </c>
      <c r="R31" s="102">
        <v>4</v>
      </c>
      <c r="S31" s="103">
        <v>2</v>
      </c>
    </row>
    <row r="32" spans="1:19" ht="13.5" thickBot="1" x14ac:dyDescent="0.25">
      <c r="A32" s="371"/>
      <c r="B32" s="82" t="s">
        <v>17</v>
      </c>
      <c r="C32" s="52">
        <v>100</v>
      </c>
      <c r="D32" s="53">
        <f t="shared" ref="D32:S32" si="13">IF($C31=0,0%,(D31/$C31*100))</f>
        <v>54.987834549878343</v>
      </c>
      <c r="E32" s="54">
        <f t="shared" si="13"/>
        <v>45.012165450121657</v>
      </c>
      <c r="F32" s="52">
        <f t="shared" si="13"/>
        <v>3.1630170316301705</v>
      </c>
      <c r="G32" s="53">
        <f t="shared" si="13"/>
        <v>2.9197080291970803</v>
      </c>
      <c r="H32" s="53">
        <f t="shared" si="13"/>
        <v>46.228710462287104</v>
      </c>
      <c r="I32" s="53">
        <f t="shared" si="13"/>
        <v>35.279805352798057</v>
      </c>
      <c r="J32" s="53">
        <f t="shared" si="13"/>
        <v>1.4598540145985401</v>
      </c>
      <c r="K32" s="53">
        <f t="shared" si="13"/>
        <v>3.6496350364963499</v>
      </c>
      <c r="L32" s="53">
        <f t="shared" si="13"/>
        <v>1.7031630170316301</v>
      </c>
      <c r="M32" s="53">
        <f t="shared" si="13"/>
        <v>1.9464720194647203</v>
      </c>
      <c r="N32" s="53">
        <f t="shared" si="13"/>
        <v>0</v>
      </c>
      <c r="O32" s="53">
        <f t="shared" si="13"/>
        <v>0</v>
      </c>
      <c r="P32" s="53">
        <f t="shared" si="13"/>
        <v>1.4598540145985401</v>
      </c>
      <c r="Q32" s="53">
        <f t="shared" si="13"/>
        <v>0.72992700729927007</v>
      </c>
      <c r="R32" s="53">
        <f t="shared" si="13"/>
        <v>0.97323600973236013</v>
      </c>
      <c r="S32" s="54">
        <f t="shared" si="13"/>
        <v>0.48661800486618007</v>
      </c>
    </row>
    <row r="33" spans="1:19" ht="13.5" thickBot="1" x14ac:dyDescent="0.25">
      <c r="A33" s="346" t="s">
        <v>60</v>
      </c>
      <c r="B33" s="42" t="s">
        <v>21</v>
      </c>
      <c r="C33" s="104">
        <v>153</v>
      </c>
      <c r="D33" s="99">
        <v>101</v>
      </c>
      <c r="E33" s="100">
        <v>52</v>
      </c>
      <c r="F33" s="101">
        <v>5</v>
      </c>
      <c r="G33" s="102">
        <v>3</v>
      </c>
      <c r="H33" s="102">
        <v>90</v>
      </c>
      <c r="I33" s="102">
        <v>38</v>
      </c>
      <c r="J33" s="102">
        <v>1</v>
      </c>
      <c r="K33" s="102">
        <v>5</v>
      </c>
      <c r="L33" s="102"/>
      <c r="M33" s="102">
        <v>4</v>
      </c>
      <c r="N33" s="102">
        <v>1</v>
      </c>
      <c r="O33" s="102">
        <v>1</v>
      </c>
      <c r="P33" s="102">
        <v>1</v>
      </c>
      <c r="Q33" s="102"/>
      <c r="R33" s="102">
        <v>3</v>
      </c>
      <c r="S33" s="103">
        <v>1</v>
      </c>
    </row>
    <row r="34" spans="1:19" ht="13.5" thickBot="1" x14ac:dyDescent="0.25">
      <c r="A34" s="371"/>
      <c r="B34" s="82" t="s">
        <v>17</v>
      </c>
      <c r="C34" s="52">
        <v>100</v>
      </c>
      <c r="D34" s="53">
        <f t="shared" ref="D34:S34" si="14">IF($C33=0,0%,(D33/$C33*100))</f>
        <v>66.013071895424829</v>
      </c>
      <c r="E34" s="54">
        <f t="shared" si="14"/>
        <v>33.986928104575163</v>
      </c>
      <c r="F34" s="52">
        <f t="shared" si="14"/>
        <v>3.2679738562091507</v>
      </c>
      <c r="G34" s="53">
        <f t="shared" si="14"/>
        <v>1.9607843137254901</v>
      </c>
      <c r="H34" s="53">
        <f t="shared" si="14"/>
        <v>58.82352941176471</v>
      </c>
      <c r="I34" s="53">
        <f t="shared" si="14"/>
        <v>24.836601307189543</v>
      </c>
      <c r="J34" s="53">
        <f t="shared" si="14"/>
        <v>0.65359477124183007</v>
      </c>
      <c r="K34" s="53">
        <f t="shared" si="14"/>
        <v>3.2679738562091507</v>
      </c>
      <c r="L34" s="53">
        <f t="shared" si="14"/>
        <v>0</v>
      </c>
      <c r="M34" s="53">
        <f t="shared" si="14"/>
        <v>2.6143790849673203</v>
      </c>
      <c r="N34" s="53">
        <f t="shared" si="14"/>
        <v>0.65359477124183007</v>
      </c>
      <c r="O34" s="53">
        <f t="shared" si="14"/>
        <v>0.65359477124183007</v>
      </c>
      <c r="P34" s="53">
        <f t="shared" si="14"/>
        <v>0.65359477124183007</v>
      </c>
      <c r="Q34" s="53">
        <f t="shared" si="14"/>
        <v>0</v>
      </c>
      <c r="R34" s="53">
        <f t="shared" si="14"/>
        <v>1.9607843137254901</v>
      </c>
      <c r="S34" s="54">
        <f t="shared" si="14"/>
        <v>0.65359477124183007</v>
      </c>
    </row>
    <row r="35" spans="1:19" ht="13.5" thickBot="1" x14ac:dyDescent="0.25">
      <c r="A35" s="346" t="s">
        <v>61</v>
      </c>
      <c r="B35" s="42" t="s">
        <v>21</v>
      </c>
      <c r="C35" s="104">
        <v>131</v>
      </c>
      <c r="D35" s="99">
        <v>76</v>
      </c>
      <c r="E35" s="100">
        <v>55</v>
      </c>
      <c r="F35" s="101">
        <v>1</v>
      </c>
      <c r="G35" s="102">
        <v>1</v>
      </c>
      <c r="H35" s="102">
        <v>70</v>
      </c>
      <c r="I35" s="102">
        <v>42</v>
      </c>
      <c r="J35" s="102">
        <v>1</v>
      </c>
      <c r="K35" s="102">
        <v>5</v>
      </c>
      <c r="L35" s="102"/>
      <c r="M35" s="102">
        <v>3</v>
      </c>
      <c r="N35" s="102">
        <v>1</v>
      </c>
      <c r="O35" s="102"/>
      <c r="P35" s="102"/>
      <c r="Q35" s="102">
        <v>1</v>
      </c>
      <c r="R35" s="102">
        <v>3</v>
      </c>
      <c r="S35" s="103">
        <v>3</v>
      </c>
    </row>
    <row r="36" spans="1:19" ht="13.5" thickBot="1" x14ac:dyDescent="0.25">
      <c r="A36" s="346"/>
      <c r="B36" s="82" t="s">
        <v>17</v>
      </c>
      <c r="C36" s="52">
        <v>100</v>
      </c>
      <c r="D36" s="53">
        <f t="shared" ref="D36:S36" si="15">IF($C35=0,0%,(D35/$C35*100))</f>
        <v>58.015267175572518</v>
      </c>
      <c r="E36" s="54">
        <f t="shared" si="15"/>
        <v>41.984732824427482</v>
      </c>
      <c r="F36" s="52">
        <f t="shared" si="15"/>
        <v>0.76335877862595414</v>
      </c>
      <c r="G36" s="53">
        <f t="shared" si="15"/>
        <v>0.76335877862595414</v>
      </c>
      <c r="H36" s="53">
        <f t="shared" si="15"/>
        <v>53.435114503816791</v>
      </c>
      <c r="I36" s="53">
        <f t="shared" si="15"/>
        <v>32.061068702290072</v>
      </c>
      <c r="J36" s="53">
        <f t="shared" si="15"/>
        <v>0.76335877862595414</v>
      </c>
      <c r="K36" s="53">
        <f t="shared" si="15"/>
        <v>3.8167938931297711</v>
      </c>
      <c r="L36" s="53">
        <f t="shared" si="15"/>
        <v>0</v>
      </c>
      <c r="M36" s="53">
        <f t="shared" si="15"/>
        <v>2.2900763358778624</v>
      </c>
      <c r="N36" s="53">
        <f t="shared" si="15"/>
        <v>0.76335877862595414</v>
      </c>
      <c r="O36" s="53">
        <f t="shared" si="15"/>
        <v>0</v>
      </c>
      <c r="P36" s="53">
        <f t="shared" si="15"/>
        <v>0</v>
      </c>
      <c r="Q36" s="53">
        <f t="shared" si="15"/>
        <v>0.76335877862595414</v>
      </c>
      <c r="R36" s="53">
        <f t="shared" si="15"/>
        <v>2.2900763358778624</v>
      </c>
      <c r="S36" s="54">
        <f t="shared" si="15"/>
        <v>2.2900763358778624</v>
      </c>
    </row>
    <row r="37" spans="1:19" ht="13.5" thickBot="1" x14ac:dyDescent="0.25">
      <c r="A37" s="346" t="s">
        <v>62</v>
      </c>
      <c r="B37" s="42" t="s">
        <v>21</v>
      </c>
      <c r="C37" s="104">
        <v>85</v>
      </c>
      <c r="D37" s="99">
        <v>46</v>
      </c>
      <c r="E37" s="100">
        <v>39</v>
      </c>
      <c r="F37" s="101">
        <v>1</v>
      </c>
      <c r="G37" s="102">
        <v>2</v>
      </c>
      <c r="H37" s="102">
        <v>41</v>
      </c>
      <c r="I37" s="102">
        <v>32</v>
      </c>
      <c r="J37" s="102">
        <v>1</v>
      </c>
      <c r="K37" s="102">
        <v>4</v>
      </c>
      <c r="L37" s="102"/>
      <c r="M37" s="102"/>
      <c r="N37" s="102"/>
      <c r="O37" s="102"/>
      <c r="P37" s="102">
        <v>2</v>
      </c>
      <c r="Q37" s="102">
        <v>1</v>
      </c>
      <c r="R37" s="102">
        <v>1</v>
      </c>
      <c r="S37" s="103"/>
    </row>
    <row r="38" spans="1:19" ht="13.5" thickBot="1" x14ac:dyDescent="0.25">
      <c r="A38" s="346"/>
      <c r="B38" s="82" t="s">
        <v>17</v>
      </c>
      <c r="C38" s="52">
        <v>100</v>
      </c>
      <c r="D38" s="53">
        <f t="shared" ref="D38:S38" si="16">IF($C37=0,0%,(D37/$C37*100))</f>
        <v>54.117647058823529</v>
      </c>
      <c r="E38" s="54">
        <f t="shared" si="16"/>
        <v>45.882352941176471</v>
      </c>
      <c r="F38" s="52">
        <f t="shared" si="16"/>
        <v>1.1764705882352942</v>
      </c>
      <c r="G38" s="53">
        <f t="shared" si="16"/>
        <v>2.3529411764705883</v>
      </c>
      <c r="H38" s="53">
        <f t="shared" si="16"/>
        <v>48.235294117647058</v>
      </c>
      <c r="I38" s="53">
        <f t="shared" si="16"/>
        <v>37.647058823529413</v>
      </c>
      <c r="J38" s="53">
        <f t="shared" si="16"/>
        <v>1.1764705882352942</v>
      </c>
      <c r="K38" s="53">
        <f t="shared" si="16"/>
        <v>4.7058823529411766</v>
      </c>
      <c r="L38" s="53">
        <f t="shared" si="16"/>
        <v>0</v>
      </c>
      <c r="M38" s="53">
        <f t="shared" si="16"/>
        <v>0</v>
      </c>
      <c r="N38" s="53">
        <f t="shared" si="16"/>
        <v>0</v>
      </c>
      <c r="O38" s="53">
        <f t="shared" si="16"/>
        <v>0</v>
      </c>
      <c r="P38" s="53">
        <f t="shared" si="16"/>
        <v>2.3529411764705883</v>
      </c>
      <c r="Q38" s="53">
        <f t="shared" si="16"/>
        <v>1.1764705882352942</v>
      </c>
      <c r="R38" s="53">
        <f t="shared" si="16"/>
        <v>1.1764705882352942</v>
      </c>
      <c r="S38" s="54">
        <f t="shared" si="16"/>
        <v>0</v>
      </c>
    </row>
    <row r="39" spans="1:19" ht="13.5" thickBot="1" x14ac:dyDescent="0.25">
      <c r="A39" s="346" t="s">
        <v>63</v>
      </c>
      <c r="B39" s="42" t="s">
        <v>21</v>
      </c>
      <c r="C39" s="104">
        <v>78</v>
      </c>
      <c r="D39" s="99">
        <v>51</v>
      </c>
      <c r="E39" s="100">
        <v>27</v>
      </c>
      <c r="F39" s="101">
        <v>3</v>
      </c>
      <c r="G39" s="102">
        <v>1</v>
      </c>
      <c r="H39" s="102">
        <v>44</v>
      </c>
      <c r="I39" s="102">
        <v>25</v>
      </c>
      <c r="J39" s="102">
        <v>1</v>
      </c>
      <c r="K39" s="102">
        <v>1</v>
      </c>
      <c r="L39" s="102">
        <v>1</v>
      </c>
      <c r="M39" s="102"/>
      <c r="N39" s="102"/>
      <c r="O39" s="102"/>
      <c r="P39" s="102">
        <v>2</v>
      </c>
      <c r="Q39" s="102"/>
      <c r="R39" s="102"/>
      <c r="S39" s="103"/>
    </row>
    <row r="40" spans="1:19" ht="13.5" thickBot="1" x14ac:dyDescent="0.25">
      <c r="A40" s="346"/>
      <c r="B40" s="82" t="s">
        <v>17</v>
      </c>
      <c r="C40" s="52">
        <v>100</v>
      </c>
      <c r="D40" s="53">
        <f t="shared" ref="D40:S40" si="17">IF($C39=0,0%,(D39/$C39*100))</f>
        <v>65.384615384615387</v>
      </c>
      <c r="E40" s="54">
        <f t="shared" si="17"/>
        <v>34.615384615384613</v>
      </c>
      <c r="F40" s="52">
        <f t="shared" si="17"/>
        <v>3.8461538461538463</v>
      </c>
      <c r="G40" s="53">
        <f t="shared" si="17"/>
        <v>1.2820512820512819</v>
      </c>
      <c r="H40" s="53">
        <f t="shared" si="17"/>
        <v>56.410256410256409</v>
      </c>
      <c r="I40" s="53">
        <f t="shared" si="17"/>
        <v>32.051282051282051</v>
      </c>
      <c r="J40" s="53">
        <f t="shared" si="17"/>
        <v>1.2820512820512819</v>
      </c>
      <c r="K40" s="53">
        <f t="shared" si="17"/>
        <v>1.2820512820512819</v>
      </c>
      <c r="L40" s="53">
        <f t="shared" si="17"/>
        <v>1.2820512820512819</v>
      </c>
      <c r="M40" s="53">
        <f t="shared" si="17"/>
        <v>0</v>
      </c>
      <c r="N40" s="53">
        <f t="shared" si="17"/>
        <v>0</v>
      </c>
      <c r="O40" s="53">
        <f t="shared" si="17"/>
        <v>0</v>
      </c>
      <c r="P40" s="53">
        <f t="shared" si="17"/>
        <v>2.5641025641025639</v>
      </c>
      <c r="Q40" s="53">
        <f t="shared" si="17"/>
        <v>0</v>
      </c>
      <c r="R40" s="53">
        <f t="shared" si="17"/>
        <v>0</v>
      </c>
      <c r="S40" s="54">
        <f t="shared" si="17"/>
        <v>0</v>
      </c>
    </row>
    <row r="41" spans="1:19" ht="13.5" thickBot="1" x14ac:dyDescent="0.25">
      <c r="A41" s="346" t="s">
        <v>64</v>
      </c>
      <c r="B41" s="86" t="s">
        <v>21</v>
      </c>
      <c r="C41" s="104">
        <v>18</v>
      </c>
      <c r="D41" s="99">
        <v>12</v>
      </c>
      <c r="E41" s="100">
        <v>6</v>
      </c>
      <c r="F41" s="101">
        <v>2</v>
      </c>
      <c r="G41" s="102">
        <v>1</v>
      </c>
      <c r="H41" s="102">
        <v>9</v>
      </c>
      <c r="I41" s="102">
        <v>5</v>
      </c>
      <c r="J41" s="102">
        <v>1</v>
      </c>
      <c r="K41" s="102"/>
      <c r="L41" s="102"/>
      <c r="M41" s="102"/>
      <c r="N41" s="102"/>
      <c r="O41" s="102"/>
      <c r="P41" s="102"/>
      <c r="Q41" s="102"/>
      <c r="R41" s="102"/>
      <c r="S41" s="103"/>
    </row>
    <row r="42" spans="1:19" ht="13.5" thickBot="1" x14ac:dyDescent="0.25">
      <c r="A42" s="372"/>
      <c r="B42" s="87" t="s">
        <v>17</v>
      </c>
      <c r="C42" s="60">
        <v>100</v>
      </c>
      <c r="D42" s="61">
        <f t="shared" ref="D42:S42" si="18">IF($C41=0,0%,(D41/$C41*100))</f>
        <v>66.666666666666657</v>
      </c>
      <c r="E42" s="62">
        <f t="shared" si="18"/>
        <v>33.333333333333329</v>
      </c>
      <c r="F42" s="60">
        <f t="shared" si="18"/>
        <v>11.111111111111111</v>
      </c>
      <c r="G42" s="61">
        <f t="shared" si="18"/>
        <v>5.5555555555555554</v>
      </c>
      <c r="H42" s="61">
        <f t="shared" si="18"/>
        <v>50</v>
      </c>
      <c r="I42" s="61">
        <f t="shared" si="18"/>
        <v>27.777777777777779</v>
      </c>
      <c r="J42" s="61">
        <f t="shared" si="18"/>
        <v>5.5555555555555554</v>
      </c>
      <c r="K42" s="61">
        <f t="shared" si="18"/>
        <v>0</v>
      </c>
      <c r="L42" s="61">
        <f t="shared" si="18"/>
        <v>0</v>
      </c>
      <c r="M42" s="61">
        <f t="shared" si="18"/>
        <v>0</v>
      </c>
      <c r="N42" s="61">
        <f t="shared" si="18"/>
        <v>0</v>
      </c>
      <c r="O42" s="61">
        <f t="shared" si="18"/>
        <v>0</v>
      </c>
      <c r="P42" s="61">
        <f t="shared" si="18"/>
        <v>0</v>
      </c>
      <c r="Q42" s="61">
        <f t="shared" si="18"/>
        <v>0</v>
      </c>
      <c r="R42" s="61">
        <f t="shared" si="18"/>
        <v>0</v>
      </c>
      <c r="S42" s="62">
        <f t="shared" si="18"/>
        <v>0</v>
      </c>
    </row>
    <row r="43" spans="1:19" ht="13.5" thickTop="1" x14ac:dyDescent="0.2"/>
  </sheetData>
  <mergeCells count="21">
    <mergeCell ref="A39:A40"/>
    <mergeCell ref="A41:A42"/>
    <mergeCell ref="A4:A5"/>
    <mergeCell ref="A27:A28"/>
    <mergeCell ref="A29:A30"/>
    <mergeCell ref="A31:A32"/>
    <mergeCell ref="A33:A34"/>
    <mergeCell ref="A35:A36"/>
    <mergeCell ref="A37:A38"/>
    <mergeCell ref="A25:A26"/>
    <mergeCell ref="A13:A14"/>
    <mergeCell ref="A15:A16"/>
    <mergeCell ref="A17:A18"/>
    <mergeCell ref="A19:A20"/>
    <mergeCell ref="A21:A22"/>
    <mergeCell ref="A23:A24"/>
    <mergeCell ref="A1:S2"/>
    <mergeCell ref="A3:B3"/>
    <mergeCell ref="A7:A8"/>
    <mergeCell ref="A9:A10"/>
    <mergeCell ref="A11:A12"/>
  </mergeCells>
  <pageMargins left="0.7" right="0.7" top="0.75" bottom="0.75" header="0.3" footer="0.3"/>
  <pageSetup scale="80" orientation="landscape" r:id="rId1"/>
  <ignoredErrors>
    <ignoredError sqref="D5:S42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S43"/>
  <sheetViews>
    <sheetView topLeftCell="A7" workbookViewId="0">
      <selection activeCell="T12" sqref="T12"/>
    </sheetView>
  </sheetViews>
  <sheetFormatPr defaultRowHeight="12.75" x14ac:dyDescent="0.2"/>
  <cols>
    <col min="1" max="1" width="11.140625" style="2" customWidth="1"/>
    <col min="2" max="2" width="3.85546875" style="2" customWidth="1"/>
    <col min="3" max="3" width="6.42578125" style="2" customWidth="1"/>
    <col min="4" max="4" width="7.140625" style="2" customWidth="1"/>
    <col min="5" max="5" width="7.42578125" style="2" customWidth="1"/>
    <col min="6" max="6" width="8.140625" style="2" customWidth="1"/>
    <col min="7" max="7" width="7.5703125" style="2" customWidth="1"/>
    <col min="8" max="8" width="7.28515625" style="2" customWidth="1"/>
    <col min="9" max="9" width="7.42578125" style="2" customWidth="1"/>
    <col min="10" max="10" width="8" style="2" customWidth="1"/>
    <col min="11" max="11" width="8.28515625" style="2" customWidth="1"/>
    <col min="12" max="13" width="7.140625" style="2" customWidth="1"/>
    <col min="14" max="14" width="8.140625" style="2" customWidth="1"/>
    <col min="15" max="15" width="8.42578125" style="2" customWidth="1"/>
    <col min="16" max="16" width="8.140625" style="2" customWidth="1"/>
    <col min="17" max="17" width="8.42578125" style="2" customWidth="1"/>
    <col min="18" max="18" width="6.7109375" style="2" customWidth="1"/>
    <col min="19" max="19" width="7.28515625" style="2" customWidth="1"/>
  </cols>
  <sheetData>
    <row r="1" spans="1:19" ht="18" customHeight="1" thickTop="1" x14ac:dyDescent="0.2">
      <c r="A1" s="310" t="s">
        <v>178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2"/>
    </row>
    <row r="2" spans="1:19" ht="18" customHeight="1" thickBot="1" x14ac:dyDescent="0.25">
      <c r="A2" s="313"/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5"/>
    </row>
    <row r="3" spans="1:19" ht="64.5" thickTop="1" thickBot="1" x14ac:dyDescent="0.25">
      <c r="A3" s="316" t="s">
        <v>46</v>
      </c>
      <c r="B3" s="317"/>
      <c r="C3" s="38" t="s">
        <v>115</v>
      </c>
      <c r="D3" s="29" t="s">
        <v>1</v>
      </c>
      <c r="E3" s="45" t="s">
        <v>2</v>
      </c>
      <c r="F3" s="30" t="s">
        <v>3</v>
      </c>
      <c r="G3" s="30" t="s">
        <v>4</v>
      </c>
      <c r="H3" s="29" t="s">
        <v>5</v>
      </c>
      <c r="I3" s="30" t="s">
        <v>6</v>
      </c>
      <c r="J3" s="29" t="s">
        <v>7</v>
      </c>
      <c r="K3" s="30" t="s">
        <v>8</v>
      </c>
      <c r="L3" s="29" t="s">
        <v>9</v>
      </c>
      <c r="M3" s="30" t="s">
        <v>10</v>
      </c>
      <c r="N3" s="29" t="s">
        <v>11</v>
      </c>
      <c r="O3" s="29" t="s">
        <v>12</v>
      </c>
      <c r="P3" s="29" t="s">
        <v>13</v>
      </c>
      <c r="Q3" s="29" t="s">
        <v>14</v>
      </c>
      <c r="R3" s="29" t="s">
        <v>15</v>
      </c>
      <c r="S3" s="31" t="s">
        <v>16</v>
      </c>
    </row>
    <row r="4" spans="1:19" ht="13.5" thickTop="1" x14ac:dyDescent="0.2">
      <c r="A4" s="373" t="s">
        <v>113</v>
      </c>
      <c r="B4" s="74" t="s">
        <v>29</v>
      </c>
      <c r="C4" s="179">
        <v>708</v>
      </c>
      <c r="D4" s="180">
        <v>423</v>
      </c>
      <c r="E4" s="181">
        <v>285</v>
      </c>
      <c r="F4" s="182">
        <v>14</v>
      </c>
      <c r="G4" s="183">
        <v>10</v>
      </c>
      <c r="H4" s="183">
        <v>346</v>
      </c>
      <c r="I4" s="183">
        <v>226</v>
      </c>
      <c r="J4" s="183">
        <v>3</v>
      </c>
      <c r="K4" s="183">
        <v>5</v>
      </c>
      <c r="L4" s="183">
        <v>9</v>
      </c>
      <c r="M4" s="183">
        <v>5</v>
      </c>
      <c r="N4" s="183"/>
      <c r="O4" s="183"/>
      <c r="P4" s="183">
        <v>6</v>
      </c>
      <c r="Q4" s="183">
        <v>2</v>
      </c>
      <c r="R4" s="183">
        <v>45</v>
      </c>
      <c r="S4" s="184">
        <v>37</v>
      </c>
    </row>
    <row r="5" spans="1:19" ht="13.5" thickBot="1" x14ac:dyDescent="0.25">
      <c r="A5" s="374"/>
      <c r="B5" s="197" t="s">
        <v>17</v>
      </c>
      <c r="C5" s="89">
        <v>100</v>
      </c>
      <c r="D5" s="90">
        <f t="shared" ref="D5:S5" si="0">IF($C4=0,0%,(D4/$C4*100))</f>
        <v>59.745762711864401</v>
      </c>
      <c r="E5" s="91">
        <f t="shared" si="0"/>
        <v>40.254237288135592</v>
      </c>
      <c r="F5" s="89">
        <f t="shared" si="0"/>
        <v>1.977401129943503</v>
      </c>
      <c r="G5" s="90">
        <f t="shared" si="0"/>
        <v>1.4124293785310735</v>
      </c>
      <c r="H5" s="90">
        <f t="shared" si="0"/>
        <v>48.870056497175142</v>
      </c>
      <c r="I5" s="90">
        <f t="shared" si="0"/>
        <v>31.92090395480226</v>
      </c>
      <c r="J5" s="90">
        <f t="shared" si="0"/>
        <v>0.42372881355932202</v>
      </c>
      <c r="K5" s="90">
        <f t="shared" si="0"/>
        <v>0.70621468926553677</v>
      </c>
      <c r="L5" s="90">
        <f t="shared" si="0"/>
        <v>1.2711864406779663</v>
      </c>
      <c r="M5" s="90">
        <f t="shared" si="0"/>
        <v>0.70621468926553677</v>
      </c>
      <c r="N5" s="90">
        <f t="shared" si="0"/>
        <v>0</v>
      </c>
      <c r="O5" s="90">
        <f t="shared" si="0"/>
        <v>0</v>
      </c>
      <c r="P5" s="90">
        <f t="shared" si="0"/>
        <v>0.84745762711864403</v>
      </c>
      <c r="Q5" s="90">
        <f t="shared" si="0"/>
        <v>0.2824858757062147</v>
      </c>
      <c r="R5" s="90">
        <f t="shared" si="0"/>
        <v>6.3559322033898304</v>
      </c>
      <c r="S5" s="91">
        <f t="shared" si="0"/>
        <v>5.2259887005649714</v>
      </c>
    </row>
    <row r="6" spans="1:19" ht="25.15" customHeight="1" thickBot="1" x14ac:dyDescent="0.25">
      <c r="A6" s="126" t="s">
        <v>18</v>
      </c>
      <c r="B6" s="127" t="s">
        <v>17</v>
      </c>
      <c r="C6" s="198"/>
      <c r="D6" s="199"/>
      <c r="E6" s="200"/>
      <c r="F6" s="201"/>
      <c r="G6" s="202"/>
      <c r="H6" s="202"/>
      <c r="I6" s="202"/>
      <c r="J6" s="202"/>
      <c r="K6" s="202"/>
      <c r="L6" s="202"/>
      <c r="M6" s="202"/>
      <c r="N6" s="202"/>
      <c r="O6" s="202"/>
      <c r="P6" s="202"/>
      <c r="Q6" s="202"/>
      <c r="R6" s="202"/>
      <c r="S6" s="203"/>
    </row>
    <row r="7" spans="1:19" ht="14.25" thickTop="1" thickBot="1" x14ac:dyDescent="0.25">
      <c r="A7" s="370" t="s">
        <v>47</v>
      </c>
      <c r="B7" s="42" t="s">
        <v>21</v>
      </c>
      <c r="C7" s="104"/>
      <c r="D7" s="99"/>
      <c r="E7" s="100"/>
      <c r="F7" s="101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3"/>
    </row>
    <row r="8" spans="1:19" ht="13.5" thickBot="1" x14ac:dyDescent="0.25">
      <c r="A8" s="327"/>
      <c r="B8" s="82" t="s">
        <v>17</v>
      </c>
      <c r="C8" s="52">
        <v>100</v>
      </c>
      <c r="D8" s="53">
        <f t="shared" ref="D8:S8" si="1">IF($C7=0,0%,(D7/$C7*100))</f>
        <v>0</v>
      </c>
      <c r="E8" s="54">
        <f t="shared" si="1"/>
        <v>0</v>
      </c>
      <c r="F8" s="52">
        <f t="shared" si="1"/>
        <v>0</v>
      </c>
      <c r="G8" s="53">
        <f t="shared" si="1"/>
        <v>0</v>
      </c>
      <c r="H8" s="53">
        <f t="shared" si="1"/>
        <v>0</v>
      </c>
      <c r="I8" s="53">
        <f t="shared" si="1"/>
        <v>0</v>
      </c>
      <c r="J8" s="53">
        <f t="shared" si="1"/>
        <v>0</v>
      </c>
      <c r="K8" s="53">
        <f t="shared" si="1"/>
        <v>0</v>
      </c>
      <c r="L8" s="53">
        <f t="shared" si="1"/>
        <v>0</v>
      </c>
      <c r="M8" s="53">
        <f t="shared" si="1"/>
        <v>0</v>
      </c>
      <c r="N8" s="53">
        <f t="shared" si="1"/>
        <v>0</v>
      </c>
      <c r="O8" s="53">
        <f t="shared" si="1"/>
        <v>0</v>
      </c>
      <c r="P8" s="53">
        <f t="shared" si="1"/>
        <v>0</v>
      </c>
      <c r="Q8" s="53">
        <f t="shared" si="1"/>
        <v>0</v>
      </c>
      <c r="R8" s="53">
        <f t="shared" si="1"/>
        <v>0</v>
      </c>
      <c r="S8" s="54">
        <f t="shared" si="1"/>
        <v>0</v>
      </c>
    </row>
    <row r="9" spans="1:19" ht="13.5" thickBot="1" x14ac:dyDescent="0.25">
      <c r="A9" s="346" t="s">
        <v>48</v>
      </c>
      <c r="B9" s="42" t="s">
        <v>21</v>
      </c>
      <c r="C9" s="104"/>
      <c r="D9" s="99"/>
      <c r="E9" s="100"/>
      <c r="F9" s="101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3"/>
    </row>
    <row r="10" spans="1:19" ht="13.5" thickBot="1" x14ac:dyDescent="0.25">
      <c r="A10" s="371"/>
      <c r="B10" s="82" t="s">
        <v>17</v>
      </c>
      <c r="C10" s="52">
        <v>100</v>
      </c>
      <c r="D10" s="53">
        <f t="shared" ref="D10:S10" si="2">IF($C9=0,0%,(D9/$C9*100))</f>
        <v>0</v>
      </c>
      <c r="E10" s="54">
        <f t="shared" si="2"/>
        <v>0</v>
      </c>
      <c r="F10" s="52">
        <f t="shared" si="2"/>
        <v>0</v>
      </c>
      <c r="G10" s="53">
        <f t="shared" si="2"/>
        <v>0</v>
      </c>
      <c r="H10" s="53">
        <f t="shared" si="2"/>
        <v>0</v>
      </c>
      <c r="I10" s="53">
        <f t="shared" si="2"/>
        <v>0</v>
      </c>
      <c r="J10" s="53">
        <f t="shared" si="2"/>
        <v>0</v>
      </c>
      <c r="K10" s="53">
        <f t="shared" si="2"/>
        <v>0</v>
      </c>
      <c r="L10" s="53">
        <f t="shared" si="2"/>
        <v>0</v>
      </c>
      <c r="M10" s="53">
        <f t="shared" si="2"/>
        <v>0</v>
      </c>
      <c r="N10" s="53">
        <f t="shared" si="2"/>
        <v>0</v>
      </c>
      <c r="O10" s="53">
        <f t="shared" si="2"/>
        <v>0</v>
      </c>
      <c r="P10" s="53">
        <f t="shared" si="2"/>
        <v>0</v>
      </c>
      <c r="Q10" s="53">
        <f t="shared" si="2"/>
        <v>0</v>
      </c>
      <c r="R10" s="53">
        <f t="shared" si="2"/>
        <v>0</v>
      </c>
      <c r="S10" s="54">
        <f t="shared" si="2"/>
        <v>0</v>
      </c>
    </row>
    <row r="11" spans="1:19" ht="13.5" thickBot="1" x14ac:dyDescent="0.25">
      <c r="A11" s="346" t="s">
        <v>49</v>
      </c>
      <c r="B11" s="42" t="s">
        <v>21</v>
      </c>
      <c r="C11" s="104">
        <v>298</v>
      </c>
      <c r="D11" s="99">
        <v>158</v>
      </c>
      <c r="E11" s="100">
        <v>140</v>
      </c>
      <c r="F11" s="101">
        <v>5</v>
      </c>
      <c r="G11" s="102">
        <v>5</v>
      </c>
      <c r="H11" s="102">
        <v>127</v>
      </c>
      <c r="I11" s="102">
        <v>111</v>
      </c>
      <c r="J11" s="102">
        <v>1</v>
      </c>
      <c r="K11" s="102">
        <v>2</v>
      </c>
      <c r="L11" s="102">
        <v>6</v>
      </c>
      <c r="M11" s="102">
        <v>3</v>
      </c>
      <c r="N11" s="102"/>
      <c r="O11" s="102"/>
      <c r="P11" s="102"/>
      <c r="Q11" s="102">
        <v>1</v>
      </c>
      <c r="R11" s="102">
        <v>19</v>
      </c>
      <c r="S11" s="103">
        <v>18</v>
      </c>
    </row>
    <row r="12" spans="1:19" ht="13.5" thickBot="1" x14ac:dyDescent="0.25">
      <c r="A12" s="371"/>
      <c r="B12" s="82" t="s">
        <v>17</v>
      </c>
      <c r="C12" s="52">
        <v>100</v>
      </c>
      <c r="D12" s="53">
        <f t="shared" ref="D12:S12" si="3">IF($C11=0,0%,(D11/$C11*100))</f>
        <v>53.020134228187921</v>
      </c>
      <c r="E12" s="54">
        <f t="shared" si="3"/>
        <v>46.979865771812079</v>
      </c>
      <c r="F12" s="52">
        <f t="shared" si="3"/>
        <v>1.6778523489932886</v>
      </c>
      <c r="G12" s="53">
        <f t="shared" si="3"/>
        <v>1.6778523489932886</v>
      </c>
      <c r="H12" s="53">
        <f t="shared" si="3"/>
        <v>42.617449664429529</v>
      </c>
      <c r="I12" s="53">
        <f t="shared" si="3"/>
        <v>37.24832214765101</v>
      </c>
      <c r="J12" s="53">
        <f t="shared" si="3"/>
        <v>0.33557046979865773</v>
      </c>
      <c r="K12" s="53">
        <f t="shared" si="3"/>
        <v>0.67114093959731547</v>
      </c>
      <c r="L12" s="53">
        <f t="shared" si="3"/>
        <v>2.0134228187919461</v>
      </c>
      <c r="M12" s="53">
        <f t="shared" si="3"/>
        <v>1.006711409395973</v>
      </c>
      <c r="N12" s="53">
        <f t="shared" si="3"/>
        <v>0</v>
      </c>
      <c r="O12" s="53">
        <f t="shared" si="3"/>
        <v>0</v>
      </c>
      <c r="P12" s="53">
        <f t="shared" si="3"/>
        <v>0</v>
      </c>
      <c r="Q12" s="53">
        <f t="shared" si="3"/>
        <v>0.33557046979865773</v>
      </c>
      <c r="R12" s="53">
        <f t="shared" si="3"/>
        <v>6.375838926174497</v>
      </c>
      <c r="S12" s="54">
        <f t="shared" si="3"/>
        <v>6.0402684563758395</v>
      </c>
    </row>
    <row r="13" spans="1:19" ht="13.5" thickBot="1" x14ac:dyDescent="0.25">
      <c r="A13" s="346" t="s">
        <v>50</v>
      </c>
      <c r="B13" s="42" t="s">
        <v>21</v>
      </c>
      <c r="C13" s="104">
        <v>202</v>
      </c>
      <c r="D13" s="99">
        <v>135</v>
      </c>
      <c r="E13" s="100">
        <v>67</v>
      </c>
      <c r="F13" s="101">
        <v>4</v>
      </c>
      <c r="G13" s="102">
        <v>4</v>
      </c>
      <c r="H13" s="102">
        <v>107</v>
      </c>
      <c r="I13" s="102">
        <v>46</v>
      </c>
      <c r="J13" s="102">
        <v>2</v>
      </c>
      <c r="K13" s="102">
        <v>2</v>
      </c>
      <c r="L13" s="102"/>
      <c r="M13" s="102">
        <v>1</v>
      </c>
      <c r="N13" s="102"/>
      <c r="O13" s="102"/>
      <c r="P13" s="102">
        <v>3</v>
      </c>
      <c r="Q13" s="102"/>
      <c r="R13" s="102">
        <v>19</v>
      </c>
      <c r="S13" s="103">
        <v>14</v>
      </c>
    </row>
    <row r="14" spans="1:19" ht="13.5" thickBot="1" x14ac:dyDescent="0.25">
      <c r="A14" s="371"/>
      <c r="B14" s="82" t="s">
        <v>17</v>
      </c>
      <c r="C14" s="52">
        <v>100</v>
      </c>
      <c r="D14" s="53">
        <f t="shared" ref="D14:S14" si="4">IF($C13=0,0%,(D13/$C13*100))</f>
        <v>66.831683168316829</v>
      </c>
      <c r="E14" s="54">
        <f t="shared" si="4"/>
        <v>33.168316831683171</v>
      </c>
      <c r="F14" s="52">
        <f t="shared" si="4"/>
        <v>1.9801980198019802</v>
      </c>
      <c r="G14" s="53">
        <f t="shared" si="4"/>
        <v>1.9801980198019802</v>
      </c>
      <c r="H14" s="53">
        <f t="shared" si="4"/>
        <v>52.970297029702976</v>
      </c>
      <c r="I14" s="53">
        <f t="shared" si="4"/>
        <v>22.772277227722775</v>
      </c>
      <c r="J14" s="53">
        <f t="shared" si="4"/>
        <v>0.99009900990099009</v>
      </c>
      <c r="K14" s="53">
        <f t="shared" si="4"/>
        <v>0.99009900990099009</v>
      </c>
      <c r="L14" s="53">
        <f t="shared" si="4"/>
        <v>0</v>
      </c>
      <c r="M14" s="53">
        <f t="shared" si="4"/>
        <v>0.49504950495049505</v>
      </c>
      <c r="N14" s="53">
        <f t="shared" si="4"/>
        <v>0</v>
      </c>
      <c r="O14" s="53">
        <f t="shared" si="4"/>
        <v>0</v>
      </c>
      <c r="P14" s="53">
        <f t="shared" si="4"/>
        <v>1.4851485148514851</v>
      </c>
      <c r="Q14" s="53">
        <f t="shared" si="4"/>
        <v>0</v>
      </c>
      <c r="R14" s="53">
        <f t="shared" si="4"/>
        <v>9.4059405940594054</v>
      </c>
      <c r="S14" s="54">
        <f t="shared" si="4"/>
        <v>6.9306930693069315</v>
      </c>
    </row>
    <row r="15" spans="1:19" ht="13.5" thickBot="1" x14ac:dyDescent="0.25">
      <c r="A15" s="346" t="s">
        <v>51</v>
      </c>
      <c r="B15" s="42" t="s">
        <v>21</v>
      </c>
      <c r="C15" s="104">
        <v>114</v>
      </c>
      <c r="D15" s="99">
        <v>72</v>
      </c>
      <c r="E15" s="100">
        <v>42</v>
      </c>
      <c r="F15" s="101"/>
      <c r="G15" s="102">
        <v>1</v>
      </c>
      <c r="H15" s="102">
        <v>65</v>
      </c>
      <c r="I15" s="102">
        <v>37</v>
      </c>
      <c r="J15" s="102"/>
      <c r="K15" s="102"/>
      <c r="L15" s="102">
        <v>2</v>
      </c>
      <c r="M15" s="102"/>
      <c r="N15" s="102"/>
      <c r="O15" s="102"/>
      <c r="P15" s="102">
        <v>3</v>
      </c>
      <c r="Q15" s="102">
        <v>1</v>
      </c>
      <c r="R15" s="102">
        <v>2</v>
      </c>
      <c r="S15" s="103">
        <v>3</v>
      </c>
    </row>
    <row r="16" spans="1:19" ht="13.5" thickBot="1" x14ac:dyDescent="0.25">
      <c r="A16" s="346"/>
      <c r="B16" s="82" t="s">
        <v>17</v>
      </c>
      <c r="C16" s="52">
        <v>100</v>
      </c>
      <c r="D16" s="53">
        <f t="shared" ref="D16:S16" si="5">IF($C15=0,0%,(D15/$C15*100))</f>
        <v>63.157894736842103</v>
      </c>
      <c r="E16" s="54">
        <f t="shared" si="5"/>
        <v>36.84210526315789</v>
      </c>
      <c r="F16" s="52">
        <f t="shared" si="5"/>
        <v>0</v>
      </c>
      <c r="G16" s="53">
        <f t="shared" si="5"/>
        <v>0.8771929824561403</v>
      </c>
      <c r="H16" s="53">
        <f t="shared" si="5"/>
        <v>57.017543859649123</v>
      </c>
      <c r="I16" s="53">
        <f t="shared" si="5"/>
        <v>32.456140350877192</v>
      </c>
      <c r="J16" s="53">
        <f t="shared" si="5"/>
        <v>0</v>
      </c>
      <c r="K16" s="53">
        <f t="shared" si="5"/>
        <v>0</v>
      </c>
      <c r="L16" s="53">
        <f t="shared" si="5"/>
        <v>1.7543859649122806</v>
      </c>
      <c r="M16" s="53">
        <f t="shared" si="5"/>
        <v>0</v>
      </c>
      <c r="N16" s="53">
        <f t="shared" si="5"/>
        <v>0</v>
      </c>
      <c r="O16" s="53">
        <f t="shared" si="5"/>
        <v>0</v>
      </c>
      <c r="P16" s="53">
        <f t="shared" si="5"/>
        <v>2.6315789473684208</v>
      </c>
      <c r="Q16" s="53">
        <f t="shared" si="5"/>
        <v>0.8771929824561403</v>
      </c>
      <c r="R16" s="53">
        <f t="shared" si="5"/>
        <v>1.7543859649122806</v>
      </c>
      <c r="S16" s="54">
        <f t="shared" si="5"/>
        <v>2.6315789473684208</v>
      </c>
    </row>
    <row r="17" spans="1:19" ht="13.5" thickBot="1" x14ac:dyDescent="0.25">
      <c r="A17" s="346" t="s">
        <v>52</v>
      </c>
      <c r="B17" s="42" t="s">
        <v>21</v>
      </c>
      <c r="C17" s="104">
        <v>46</v>
      </c>
      <c r="D17" s="99">
        <v>27</v>
      </c>
      <c r="E17" s="100">
        <v>19</v>
      </c>
      <c r="F17" s="101">
        <v>2</v>
      </c>
      <c r="G17" s="102"/>
      <c r="H17" s="102">
        <v>22</v>
      </c>
      <c r="I17" s="102">
        <v>16</v>
      </c>
      <c r="J17" s="102"/>
      <c r="K17" s="102">
        <v>1</v>
      </c>
      <c r="L17" s="102">
        <v>1</v>
      </c>
      <c r="M17" s="102">
        <v>1</v>
      </c>
      <c r="N17" s="102"/>
      <c r="O17" s="102"/>
      <c r="P17" s="102"/>
      <c r="Q17" s="102"/>
      <c r="R17" s="102">
        <v>2</v>
      </c>
      <c r="S17" s="103">
        <v>1</v>
      </c>
    </row>
    <row r="18" spans="1:19" ht="13.5" thickBot="1" x14ac:dyDescent="0.25">
      <c r="A18" s="346"/>
      <c r="B18" s="82" t="s">
        <v>17</v>
      </c>
      <c r="C18" s="52">
        <v>100</v>
      </c>
      <c r="D18" s="53">
        <f t="shared" ref="D18:S18" si="6">IF($C17=0,0%,(D17/$C17*100))</f>
        <v>58.695652173913047</v>
      </c>
      <c r="E18" s="54">
        <f t="shared" si="6"/>
        <v>41.304347826086953</v>
      </c>
      <c r="F18" s="52">
        <f t="shared" si="6"/>
        <v>4.3478260869565215</v>
      </c>
      <c r="G18" s="53">
        <f t="shared" si="6"/>
        <v>0</v>
      </c>
      <c r="H18" s="53">
        <f t="shared" si="6"/>
        <v>47.826086956521742</v>
      </c>
      <c r="I18" s="53">
        <f t="shared" si="6"/>
        <v>34.782608695652172</v>
      </c>
      <c r="J18" s="53">
        <f t="shared" si="6"/>
        <v>0</v>
      </c>
      <c r="K18" s="53">
        <f t="shared" si="6"/>
        <v>2.1739130434782608</v>
      </c>
      <c r="L18" s="53">
        <f t="shared" si="6"/>
        <v>2.1739130434782608</v>
      </c>
      <c r="M18" s="53">
        <f t="shared" si="6"/>
        <v>2.1739130434782608</v>
      </c>
      <c r="N18" s="53">
        <f t="shared" si="6"/>
        <v>0</v>
      </c>
      <c r="O18" s="53">
        <f t="shared" si="6"/>
        <v>0</v>
      </c>
      <c r="P18" s="53">
        <f t="shared" si="6"/>
        <v>0</v>
      </c>
      <c r="Q18" s="53">
        <f t="shared" si="6"/>
        <v>0</v>
      </c>
      <c r="R18" s="53">
        <f t="shared" si="6"/>
        <v>4.3478260869565215</v>
      </c>
      <c r="S18" s="54">
        <f t="shared" si="6"/>
        <v>2.1739130434782608</v>
      </c>
    </row>
    <row r="19" spans="1:19" ht="13.5" thickBot="1" x14ac:dyDescent="0.25">
      <c r="A19" s="346" t="s">
        <v>53</v>
      </c>
      <c r="B19" s="42" t="s">
        <v>21</v>
      </c>
      <c r="C19" s="104">
        <v>16</v>
      </c>
      <c r="D19" s="99">
        <v>12</v>
      </c>
      <c r="E19" s="100">
        <v>4</v>
      </c>
      <c r="F19" s="101">
        <v>1</v>
      </c>
      <c r="G19" s="102"/>
      <c r="H19" s="102">
        <v>11</v>
      </c>
      <c r="I19" s="102">
        <v>3</v>
      </c>
      <c r="J19" s="102"/>
      <c r="K19" s="102"/>
      <c r="L19" s="102"/>
      <c r="M19" s="102"/>
      <c r="N19" s="102"/>
      <c r="O19" s="102"/>
      <c r="P19" s="102"/>
      <c r="Q19" s="102"/>
      <c r="R19" s="102"/>
      <c r="S19" s="103">
        <v>1</v>
      </c>
    </row>
    <row r="20" spans="1:19" ht="13.5" thickBot="1" x14ac:dyDescent="0.25">
      <c r="A20" s="346"/>
      <c r="B20" s="82" t="s">
        <v>17</v>
      </c>
      <c r="C20" s="52">
        <v>100</v>
      </c>
      <c r="D20" s="53">
        <f t="shared" ref="D20:S20" si="7">IF($C19=0,0%,(D19/$C19*100))</f>
        <v>75</v>
      </c>
      <c r="E20" s="54">
        <f t="shared" si="7"/>
        <v>25</v>
      </c>
      <c r="F20" s="52">
        <f t="shared" si="7"/>
        <v>6.25</v>
      </c>
      <c r="G20" s="53">
        <f t="shared" si="7"/>
        <v>0</v>
      </c>
      <c r="H20" s="53">
        <f t="shared" si="7"/>
        <v>68.75</v>
      </c>
      <c r="I20" s="53">
        <f t="shared" si="7"/>
        <v>18.75</v>
      </c>
      <c r="J20" s="53">
        <f t="shared" si="7"/>
        <v>0</v>
      </c>
      <c r="K20" s="53">
        <f t="shared" si="7"/>
        <v>0</v>
      </c>
      <c r="L20" s="53">
        <f t="shared" si="7"/>
        <v>0</v>
      </c>
      <c r="M20" s="53">
        <f t="shared" si="7"/>
        <v>0</v>
      </c>
      <c r="N20" s="53">
        <f t="shared" si="7"/>
        <v>0</v>
      </c>
      <c r="O20" s="53">
        <f t="shared" si="7"/>
        <v>0</v>
      </c>
      <c r="P20" s="53">
        <f t="shared" si="7"/>
        <v>0</v>
      </c>
      <c r="Q20" s="53">
        <f t="shared" si="7"/>
        <v>0</v>
      </c>
      <c r="R20" s="53">
        <f t="shared" si="7"/>
        <v>0</v>
      </c>
      <c r="S20" s="54">
        <f t="shared" si="7"/>
        <v>6.25</v>
      </c>
    </row>
    <row r="21" spans="1:19" ht="13.5" thickBot="1" x14ac:dyDescent="0.25">
      <c r="A21" s="346" t="s">
        <v>54</v>
      </c>
      <c r="B21" s="42" t="s">
        <v>21</v>
      </c>
      <c r="C21" s="104">
        <v>12</v>
      </c>
      <c r="D21" s="99">
        <v>6</v>
      </c>
      <c r="E21" s="100">
        <v>6</v>
      </c>
      <c r="F21" s="101"/>
      <c r="G21" s="102"/>
      <c r="H21" s="102">
        <v>6</v>
      </c>
      <c r="I21" s="102">
        <v>6</v>
      </c>
      <c r="J21" s="102"/>
      <c r="K21" s="102"/>
      <c r="L21" s="102"/>
      <c r="M21" s="102"/>
      <c r="N21" s="102"/>
      <c r="O21" s="102"/>
      <c r="P21" s="102"/>
      <c r="Q21" s="102"/>
      <c r="R21" s="102"/>
      <c r="S21" s="103"/>
    </row>
    <row r="22" spans="1:19" ht="13.5" thickBot="1" x14ac:dyDescent="0.25">
      <c r="A22" s="346"/>
      <c r="B22" s="82" t="s">
        <v>17</v>
      </c>
      <c r="C22" s="52">
        <v>100</v>
      </c>
      <c r="D22" s="53">
        <f t="shared" ref="D22:S22" si="8">IF($C21=0,0%,(D21/$C21*100))</f>
        <v>50</v>
      </c>
      <c r="E22" s="54">
        <f t="shared" si="8"/>
        <v>50</v>
      </c>
      <c r="F22" s="52">
        <f t="shared" si="8"/>
        <v>0</v>
      </c>
      <c r="G22" s="53">
        <f t="shared" si="8"/>
        <v>0</v>
      </c>
      <c r="H22" s="53">
        <f t="shared" si="8"/>
        <v>50</v>
      </c>
      <c r="I22" s="53">
        <f t="shared" si="8"/>
        <v>50</v>
      </c>
      <c r="J22" s="53">
        <f t="shared" si="8"/>
        <v>0</v>
      </c>
      <c r="K22" s="53">
        <f t="shared" si="8"/>
        <v>0</v>
      </c>
      <c r="L22" s="53">
        <f t="shared" si="8"/>
        <v>0</v>
      </c>
      <c r="M22" s="53">
        <f t="shared" si="8"/>
        <v>0</v>
      </c>
      <c r="N22" s="53">
        <f t="shared" si="8"/>
        <v>0</v>
      </c>
      <c r="O22" s="53">
        <f t="shared" si="8"/>
        <v>0</v>
      </c>
      <c r="P22" s="53">
        <f t="shared" si="8"/>
        <v>0</v>
      </c>
      <c r="Q22" s="53">
        <f t="shared" si="8"/>
        <v>0</v>
      </c>
      <c r="R22" s="53">
        <f t="shared" si="8"/>
        <v>0</v>
      </c>
      <c r="S22" s="54">
        <f t="shared" si="8"/>
        <v>0</v>
      </c>
    </row>
    <row r="23" spans="1:19" ht="13.5" thickBot="1" x14ac:dyDescent="0.25">
      <c r="A23" s="346" t="s">
        <v>55</v>
      </c>
      <c r="B23" s="42" t="s">
        <v>21</v>
      </c>
      <c r="C23" s="104">
        <v>4</v>
      </c>
      <c r="D23" s="99">
        <v>1</v>
      </c>
      <c r="E23" s="100">
        <v>3</v>
      </c>
      <c r="F23" s="101"/>
      <c r="G23" s="102"/>
      <c r="H23" s="102"/>
      <c r="I23" s="102">
        <v>3</v>
      </c>
      <c r="J23" s="102"/>
      <c r="K23" s="102"/>
      <c r="L23" s="102"/>
      <c r="M23" s="102"/>
      <c r="N23" s="102"/>
      <c r="O23" s="102"/>
      <c r="P23" s="102"/>
      <c r="Q23" s="102"/>
      <c r="R23" s="102">
        <v>1</v>
      </c>
      <c r="S23" s="103"/>
    </row>
    <row r="24" spans="1:19" ht="13.5" thickBot="1" x14ac:dyDescent="0.25">
      <c r="A24" s="346"/>
      <c r="B24" s="82" t="s">
        <v>17</v>
      </c>
      <c r="C24" s="52">
        <v>100</v>
      </c>
      <c r="D24" s="53">
        <f t="shared" ref="D24:S24" si="9">IF($C23=0,0%,(D23/$C23*100))</f>
        <v>25</v>
      </c>
      <c r="E24" s="54">
        <f t="shared" si="9"/>
        <v>75</v>
      </c>
      <c r="F24" s="52">
        <f t="shared" si="9"/>
        <v>0</v>
      </c>
      <c r="G24" s="53">
        <f t="shared" si="9"/>
        <v>0</v>
      </c>
      <c r="H24" s="53">
        <f t="shared" si="9"/>
        <v>0</v>
      </c>
      <c r="I24" s="53">
        <f t="shared" si="9"/>
        <v>75</v>
      </c>
      <c r="J24" s="53">
        <f t="shared" si="9"/>
        <v>0</v>
      </c>
      <c r="K24" s="53">
        <f t="shared" si="9"/>
        <v>0</v>
      </c>
      <c r="L24" s="53">
        <f t="shared" si="9"/>
        <v>0</v>
      </c>
      <c r="M24" s="53">
        <f t="shared" si="9"/>
        <v>0</v>
      </c>
      <c r="N24" s="53">
        <f t="shared" si="9"/>
        <v>0</v>
      </c>
      <c r="O24" s="53">
        <f t="shared" si="9"/>
        <v>0</v>
      </c>
      <c r="P24" s="53">
        <f t="shared" si="9"/>
        <v>0</v>
      </c>
      <c r="Q24" s="53">
        <f t="shared" si="9"/>
        <v>0</v>
      </c>
      <c r="R24" s="53">
        <f t="shared" si="9"/>
        <v>25</v>
      </c>
      <c r="S24" s="54">
        <f t="shared" si="9"/>
        <v>0</v>
      </c>
    </row>
    <row r="25" spans="1:19" ht="13.5" thickBot="1" x14ac:dyDescent="0.25">
      <c r="A25" s="346" t="s">
        <v>56</v>
      </c>
      <c r="B25" s="42" t="s">
        <v>21</v>
      </c>
      <c r="C25" s="104">
        <v>4</v>
      </c>
      <c r="D25" s="99">
        <v>3</v>
      </c>
      <c r="E25" s="100">
        <v>1</v>
      </c>
      <c r="F25" s="101">
        <v>1</v>
      </c>
      <c r="G25" s="102"/>
      <c r="H25" s="102">
        <v>2</v>
      </c>
      <c r="I25" s="102">
        <v>1</v>
      </c>
      <c r="J25" s="102"/>
      <c r="K25" s="102"/>
      <c r="L25" s="102"/>
      <c r="M25" s="102"/>
      <c r="N25" s="102"/>
      <c r="O25" s="102"/>
      <c r="P25" s="102"/>
      <c r="Q25" s="102"/>
      <c r="R25" s="102"/>
      <c r="S25" s="103"/>
    </row>
    <row r="26" spans="1:19" ht="13.5" thickBot="1" x14ac:dyDescent="0.25">
      <c r="A26" s="371"/>
      <c r="B26" s="82" t="s">
        <v>17</v>
      </c>
      <c r="C26" s="52">
        <v>100</v>
      </c>
      <c r="D26" s="53">
        <f t="shared" ref="D26:S26" si="10">IF($C25=0,0%,(D25/$C25*100))</f>
        <v>75</v>
      </c>
      <c r="E26" s="54">
        <f t="shared" si="10"/>
        <v>25</v>
      </c>
      <c r="F26" s="52">
        <f t="shared" si="10"/>
        <v>25</v>
      </c>
      <c r="G26" s="53">
        <f t="shared" si="10"/>
        <v>0</v>
      </c>
      <c r="H26" s="53">
        <f t="shared" si="10"/>
        <v>50</v>
      </c>
      <c r="I26" s="53">
        <f t="shared" si="10"/>
        <v>25</v>
      </c>
      <c r="J26" s="53">
        <f t="shared" si="10"/>
        <v>0</v>
      </c>
      <c r="K26" s="53">
        <f t="shared" si="10"/>
        <v>0</v>
      </c>
      <c r="L26" s="53">
        <f t="shared" si="10"/>
        <v>0</v>
      </c>
      <c r="M26" s="53">
        <f t="shared" si="10"/>
        <v>0</v>
      </c>
      <c r="N26" s="53">
        <f t="shared" si="10"/>
        <v>0</v>
      </c>
      <c r="O26" s="53">
        <f t="shared" si="10"/>
        <v>0</v>
      </c>
      <c r="P26" s="53">
        <f t="shared" si="10"/>
        <v>0</v>
      </c>
      <c r="Q26" s="53">
        <f t="shared" si="10"/>
        <v>0</v>
      </c>
      <c r="R26" s="53">
        <f t="shared" si="10"/>
        <v>0</v>
      </c>
      <c r="S26" s="54">
        <f t="shared" si="10"/>
        <v>0</v>
      </c>
    </row>
    <row r="27" spans="1:19" ht="13.5" thickBot="1" x14ac:dyDescent="0.25">
      <c r="A27" s="346" t="s">
        <v>57</v>
      </c>
      <c r="B27" s="42" t="s">
        <v>21</v>
      </c>
      <c r="C27" s="104">
        <v>4</v>
      </c>
      <c r="D27" s="99">
        <v>4</v>
      </c>
      <c r="E27" s="100"/>
      <c r="F27" s="101">
        <v>1</v>
      </c>
      <c r="G27" s="102"/>
      <c r="H27" s="102">
        <v>3</v>
      </c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3"/>
    </row>
    <row r="28" spans="1:19" ht="13.5" thickBot="1" x14ac:dyDescent="0.25">
      <c r="A28" s="371"/>
      <c r="B28" s="82" t="s">
        <v>17</v>
      </c>
      <c r="C28" s="52">
        <v>100</v>
      </c>
      <c r="D28" s="53">
        <f t="shared" ref="D28:S28" si="11">IF($C27=0,0%,(D27/$C27*100))</f>
        <v>100</v>
      </c>
      <c r="E28" s="54">
        <f t="shared" si="11"/>
        <v>0</v>
      </c>
      <c r="F28" s="52">
        <f t="shared" si="11"/>
        <v>25</v>
      </c>
      <c r="G28" s="53">
        <f t="shared" si="11"/>
        <v>0</v>
      </c>
      <c r="H28" s="53">
        <f t="shared" si="11"/>
        <v>75</v>
      </c>
      <c r="I28" s="53">
        <f t="shared" si="11"/>
        <v>0</v>
      </c>
      <c r="J28" s="53">
        <f t="shared" si="11"/>
        <v>0</v>
      </c>
      <c r="K28" s="53">
        <f t="shared" si="11"/>
        <v>0</v>
      </c>
      <c r="L28" s="53">
        <f t="shared" si="11"/>
        <v>0</v>
      </c>
      <c r="M28" s="53">
        <f t="shared" si="11"/>
        <v>0</v>
      </c>
      <c r="N28" s="53">
        <f t="shared" si="11"/>
        <v>0</v>
      </c>
      <c r="O28" s="53">
        <f t="shared" si="11"/>
        <v>0</v>
      </c>
      <c r="P28" s="53">
        <f t="shared" si="11"/>
        <v>0</v>
      </c>
      <c r="Q28" s="53">
        <f t="shared" si="11"/>
        <v>0</v>
      </c>
      <c r="R28" s="53">
        <f t="shared" si="11"/>
        <v>0</v>
      </c>
      <c r="S28" s="54">
        <f t="shared" si="11"/>
        <v>0</v>
      </c>
    </row>
    <row r="29" spans="1:19" ht="13.5" thickBot="1" x14ac:dyDescent="0.25">
      <c r="A29" s="346" t="s">
        <v>58</v>
      </c>
      <c r="B29" s="42" t="s">
        <v>21</v>
      </c>
      <c r="C29" s="104">
        <v>1</v>
      </c>
      <c r="D29" s="99"/>
      <c r="E29" s="100">
        <v>1</v>
      </c>
      <c r="F29" s="101"/>
      <c r="G29" s="102"/>
      <c r="H29" s="102"/>
      <c r="I29" s="102">
        <v>1</v>
      </c>
      <c r="J29" s="102"/>
      <c r="K29" s="102"/>
      <c r="L29" s="102"/>
      <c r="M29" s="102"/>
      <c r="N29" s="102"/>
      <c r="O29" s="102"/>
      <c r="P29" s="102"/>
      <c r="Q29" s="102"/>
      <c r="R29" s="102"/>
      <c r="S29" s="103"/>
    </row>
    <row r="30" spans="1:19" ht="13.5" thickBot="1" x14ac:dyDescent="0.25">
      <c r="A30" s="371"/>
      <c r="B30" s="82" t="s">
        <v>17</v>
      </c>
      <c r="C30" s="52">
        <v>100</v>
      </c>
      <c r="D30" s="53">
        <f t="shared" ref="D30:S30" si="12">IF($C29=0,0%,(D29/$C29*100))</f>
        <v>0</v>
      </c>
      <c r="E30" s="54">
        <f t="shared" si="12"/>
        <v>100</v>
      </c>
      <c r="F30" s="52">
        <f t="shared" si="12"/>
        <v>0</v>
      </c>
      <c r="G30" s="53">
        <f t="shared" si="12"/>
        <v>0</v>
      </c>
      <c r="H30" s="53">
        <f t="shared" si="12"/>
        <v>0</v>
      </c>
      <c r="I30" s="53">
        <f t="shared" si="12"/>
        <v>100</v>
      </c>
      <c r="J30" s="53">
        <f t="shared" si="12"/>
        <v>0</v>
      </c>
      <c r="K30" s="53">
        <f t="shared" si="12"/>
        <v>0</v>
      </c>
      <c r="L30" s="53">
        <f t="shared" si="12"/>
        <v>0</v>
      </c>
      <c r="M30" s="53">
        <f t="shared" si="12"/>
        <v>0</v>
      </c>
      <c r="N30" s="53">
        <f t="shared" si="12"/>
        <v>0</v>
      </c>
      <c r="O30" s="53">
        <f t="shared" si="12"/>
        <v>0</v>
      </c>
      <c r="P30" s="53">
        <f t="shared" si="12"/>
        <v>0</v>
      </c>
      <c r="Q30" s="53">
        <f t="shared" si="12"/>
        <v>0</v>
      </c>
      <c r="R30" s="53">
        <f t="shared" si="12"/>
        <v>0</v>
      </c>
      <c r="S30" s="54">
        <f t="shared" si="12"/>
        <v>0</v>
      </c>
    </row>
    <row r="31" spans="1:19" ht="13.5" thickBot="1" x14ac:dyDescent="0.25">
      <c r="A31" s="346" t="s">
        <v>59</v>
      </c>
      <c r="B31" s="42" t="s">
        <v>21</v>
      </c>
      <c r="C31" s="104">
        <v>1</v>
      </c>
      <c r="D31" s="99">
        <v>1</v>
      </c>
      <c r="E31" s="100"/>
      <c r="F31" s="101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>
        <v>1</v>
      </c>
      <c r="S31" s="103"/>
    </row>
    <row r="32" spans="1:19" ht="13.5" thickBot="1" x14ac:dyDescent="0.25">
      <c r="A32" s="371"/>
      <c r="B32" s="82" t="s">
        <v>17</v>
      </c>
      <c r="C32" s="52">
        <v>100</v>
      </c>
      <c r="D32" s="53">
        <f t="shared" ref="D32:S32" si="13">IF($C31=0,0%,(D31/$C31*100))</f>
        <v>100</v>
      </c>
      <c r="E32" s="54">
        <f t="shared" si="13"/>
        <v>0</v>
      </c>
      <c r="F32" s="52">
        <f t="shared" si="13"/>
        <v>0</v>
      </c>
      <c r="G32" s="53">
        <f t="shared" si="13"/>
        <v>0</v>
      </c>
      <c r="H32" s="53">
        <f t="shared" si="13"/>
        <v>0</v>
      </c>
      <c r="I32" s="53">
        <f t="shared" si="13"/>
        <v>0</v>
      </c>
      <c r="J32" s="53">
        <f t="shared" si="13"/>
        <v>0</v>
      </c>
      <c r="K32" s="53">
        <f t="shared" si="13"/>
        <v>0</v>
      </c>
      <c r="L32" s="53">
        <f t="shared" si="13"/>
        <v>0</v>
      </c>
      <c r="M32" s="53">
        <f t="shared" si="13"/>
        <v>0</v>
      </c>
      <c r="N32" s="53">
        <f t="shared" si="13"/>
        <v>0</v>
      </c>
      <c r="O32" s="53">
        <f t="shared" si="13"/>
        <v>0</v>
      </c>
      <c r="P32" s="53">
        <f t="shared" si="13"/>
        <v>0</v>
      </c>
      <c r="Q32" s="53">
        <f t="shared" si="13"/>
        <v>0</v>
      </c>
      <c r="R32" s="53">
        <f t="shared" si="13"/>
        <v>100</v>
      </c>
      <c r="S32" s="54">
        <f t="shared" si="13"/>
        <v>0</v>
      </c>
    </row>
    <row r="33" spans="1:19" ht="13.5" thickBot="1" x14ac:dyDescent="0.25">
      <c r="A33" s="346" t="s">
        <v>60</v>
      </c>
      <c r="B33" s="42" t="s">
        <v>21</v>
      </c>
      <c r="C33" s="104">
        <v>2</v>
      </c>
      <c r="D33" s="99">
        <v>1</v>
      </c>
      <c r="E33" s="100">
        <v>1</v>
      </c>
      <c r="F33" s="101"/>
      <c r="G33" s="102"/>
      <c r="H33" s="102">
        <v>1</v>
      </c>
      <c r="I33" s="102">
        <v>1</v>
      </c>
      <c r="J33" s="102"/>
      <c r="K33" s="102"/>
      <c r="L33" s="102"/>
      <c r="M33" s="102"/>
      <c r="N33" s="102"/>
      <c r="O33" s="102"/>
      <c r="P33" s="102"/>
      <c r="Q33" s="102"/>
      <c r="R33" s="102"/>
      <c r="S33" s="103"/>
    </row>
    <row r="34" spans="1:19" ht="13.5" thickBot="1" x14ac:dyDescent="0.25">
      <c r="A34" s="371"/>
      <c r="B34" s="82" t="s">
        <v>17</v>
      </c>
      <c r="C34" s="52">
        <v>100</v>
      </c>
      <c r="D34" s="53">
        <f t="shared" ref="D34:S34" si="14">IF($C33=0,0%,(D33/$C33*100))</f>
        <v>50</v>
      </c>
      <c r="E34" s="54">
        <f t="shared" si="14"/>
        <v>50</v>
      </c>
      <c r="F34" s="52">
        <f t="shared" si="14"/>
        <v>0</v>
      </c>
      <c r="G34" s="53">
        <f t="shared" si="14"/>
        <v>0</v>
      </c>
      <c r="H34" s="53">
        <f t="shared" si="14"/>
        <v>50</v>
      </c>
      <c r="I34" s="53">
        <f t="shared" si="14"/>
        <v>50</v>
      </c>
      <c r="J34" s="53">
        <f t="shared" si="14"/>
        <v>0</v>
      </c>
      <c r="K34" s="53">
        <f t="shared" si="14"/>
        <v>0</v>
      </c>
      <c r="L34" s="53">
        <f t="shared" si="14"/>
        <v>0</v>
      </c>
      <c r="M34" s="53">
        <f t="shared" si="14"/>
        <v>0</v>
      </c>
      <c r="N34" s="53">
        <f t="shared" si="14"/>
        <v>0</v>
      </c>
      <c r="O34" s="53">
        <f t="shared" si="14"/>
        <v>0</v>
      </c>
      <c r="P34" s="53">
        <f t="shared" si="14"/>
        <v>0</v>
      </c>
      <c r="Q34" s="53">
        <f t="shared" si="14"/>
        <v>0</v>
      </c>
      <c r="R34" s="53">
        <f t="shared" si="14"/>
        <v>0</v>
      </c>
      <c r="S34" s="54">
        <f t="shared" si="14"/>
        <v>0</v>
      </c>
    </row>
    <row r="35" spans="1:19" ht="13.5" thickBot="1" x14ac:dyDescent="0.25">
      <c r="A35" s="346" t="s">
        <v>61</v>
      </c>
      <c r="B35" s="42" t="s">
        <v>21</v>
      </c>
      <c r="C35" s="104">
        <v>1</v>
      </c>
      <c r="D35" s="99"/>
      <c r="E35" s="100">
        <v>1</v>
      </c>
      <c r="F35" s="101"/>
      <c r="G35" s="102"/>
      <c r="H35" s="102"/>
      <c r="I35" s="102">
        <v>1</v>
      </c>
      <c r="J35" s="102"/>
      <c r="K35" s="102"/>
      <c r="L35" s="102"/>
      <c r="M35" s="102"/>
      <c r="N35" s="102"/>
      <c r="O35" s="102"/>
      <c r="P35" s="102"/>
      <c r="Q35" s="102"/>
      <c r="R35" s="102"/>
      <c r="S35" s="103"/>
    </row>
    <row r="36" spans="1:19" ht="13.5" thickBot="1" x14ac:dyDescent="0.25">
      <c r="A36" s="346"/>
      <c r="B36" s="82" t="s">
        <v>17</v>
      </c>
      <c r="C36" s="52">
        <v>100</v>
      </c>
      <c r="D36" s="53">
        <f t="shared" ref="D36:S36" si="15">IF($C35=0,0%,(D35/$C35*100))</f>
        <v>0</v>
      </c>
      <c r="E36" s="54">
        <f t="shared" si="15"/>
        <v>100</v>
      </c>
      <c r="F36" s="52">
        <f t="shared" si="15"/>
        <v>0</v>
      </c>
      <c r="G36" s="53">
        <f t="shared" si="15"/>
        <v>0</v>
      </c>
      <c r="H36" s="53">
        <f t="shared" si="15"/>
        <v>0</v>
      </c>
      <c r="I36" s="53">
        <f t="shared" si="15"/>
        <v>100</v>
      </c>
      <c r="J36" s="53">
        <f t="shared" si="15"/>
        <v>0</v>
      </c>
      <c r="K36" s="53">
        <f t="shared" si="15"/>
        <v>0</v>
      </c>
      <c r="L36" s="53">
        <f t="shared" si="15"/>
        <v>0</v>
      </c>
      <c r="M36" s="53">
        <f t="shared" si="15"/>
        <v>0</v>
      </c>
      <c r="N36" s="53">
        <f t="shared" si="15"/>
        <v>0</v>
      </c>
      <c r="O36" s="53">
        <f t="shared" si="15"/>
        <v>0</v>
      </c>
      <c r="P36" s="53">
        <f t="shared" si="15"/>
        <v>0</v>
      </c>
      <c r="Q36" s="53">
        <f t="shared" si="15"/>
        <v>0</v>
      </c>
      <c r="R36" s="53">
        <f t="shared" si="15"/>
        <v>0</v>
      </c>
      <c r="S36" s="54">
        <f t="shared" si="15"/>
        <v>0</v>
      </c>
    </row>
    <row r="37" spans="1:19" ht="13.5" thickBot="1" x14ac:dyDescent="0.25">
      <c r="A37" s="346" t="s">
        <v>62</v>
      </c>
      <c r="B37" s="42" t="s">
        <v>21</v>
      </c>
      <c r="C37" s="104"/>
      <c r="D37" s="99"/>
      <c r="E37" s="100"/>
      <c r="F37" s="101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3"/>
    </row>
    <row r="38" spans="1:19" ht="13.5" thickBot="1" x14ac:dyDescent="0.25">
      <c r="A38" s="346"/>
      <c r="B38" s="82" t="s">
        <v>17</v>
      </c>
      <c r="C38" s="52">
        <v>100</v>
      </c>
      <c r="D38" s="53">
        <f t="shared" ref="D38:S38" si="16">IF($C37=0,0%,(D37/$C37*100))</f>
        <v>0</v>
      </c>
      <c r="E38" s="54">
        <f t="shared" si="16"/>
        <v>0</v>
      </c>
      <c r="F38" s="52">
        <f t="shared" si="16"/>
        <v>0</v>
      </c>
      <c r="G38" s="53">
        <f t="shared" si="16"/>
        <v>0</v>
      </c>
      <c r="H38" s="53">
        <f t="shared" si="16"/>
        <v>0</v>
      </c>
      <c r="I38" s="53">
        <f t="shared" si="16"/>
        <v>0</v>
      </c>
      <c r="J38" s="53">
        <f t="shared" si="16"/>
        <v>0</v>
      </c>
      <c r="K38" s="53">
        <f t="shared" si="16"/>
        <v>0</v>
      </c>
      <c r="L38" s="53">
        <f t="shared" si="16"/>
        <v>0</v>
      </c>
      <c r="M38" s="53">
        <f t="shared" si="16"/>
        <v>0</v>
      </c>
      <c r="N38" s="53">
        <f t="shared" si="16"/>
        <v>0</v>
      </c>
      <c r="O38" s="53">
        <f t="shared" si="16"/>
        <v>0</v>
      </c>
      <c r="P38" s="53">
        <f t="shared" si="16"/>
        <v>0</v>
      </c>
      <c r="Q38" s="53">
        <f t="shared" si="16"/>
        <v>0</v>
      </c>
      <c r="R38" s="53">
        <f t="shared" si="16"/>
        <v>0</v>
      </c>
      <c r="S38" s="54">
        <f t="shared" si="16"/>
        <v>0</v>
      </c>
    </row>
    <row r="39" spans="1:19" ht="13.5" thickBot="1" x14ac:dyDescent="0.25">
      <c r="A39" s="346" t="s">
        <v>63</v>
      </c>
      <c r="B39" s="42" t="s">
        <v>21</v>
      </c>
      <c r="C39" s="104">
        <v>3</v>
      </c>
      <c r="D39" s="99">
        <v>3</v>
      </c>
      <c r="E39" s="100"/>
      <c r="F39" s="101"/>
      <c r="G39" s="102"/>
      <c r="H39" s="102">
        <v>2</v>
      </c>
      <c r="I39" s="102"/>
      <c r="J39" s="102"/>
      <c r="K39" s="102"/>
      <c r="L39" s="102"/>
      <c r="M39" s="102"/>
      <c r="N39" s="102"/>
      <c r="O39" s="102"/>
      <c r="P39" s="102"/>
      <c r="Q39" s="102"/>
      <c r="R39" s="102">
        <v>1</v>
      </c>
      <c r="S39" s="103"/>
    </row>
    <row r="40" spans="1:19" ht="13.5" thickBot="1" x14ac:dyDescent="0.25">
      <c r="A40" s="346"/>
      <c r="B40" s="82" t="s">
        <v>17</v>
      </c>
      <c r="C40" s="52">
        <v>100</v>
      </c>
      <c r="D40" s="53">
        <f t="shared" ref="D40:S40" si="17">IF($C39=0,0%,(D39/$C39*100))</f>
        <v>100</v>
      </c>
      <c r="E40" s="54">
        <f t="shared" si="17"/>
        <v>0</v>
      </c>
      <c r="F40" s="52">
        <f t="shared" si="17"/>
        <v>0</v>
      </c>
      <c r="G40" s="53">
        <f t="shared" si="17"/>
        <v>0</v>
      </c>
      <c r="H40" s="53">
        <f t="shared" si="17"/>
        <v>66.666666666666657</v>
      </c>
      <c r="I40" s="53">
        <f t="shared" si="17"/>
        <v>0</v>
      </c>
      <c r="J40" s="53">
        <f t="shared" si="17"/>
        <v>0</v>
      </c>
      <c r="K40" s="53">
        <f t="shared" si="17"/>
        <v>0</v>
      </c>
      <c r="L40" s="53">
        <f t="shared" si="17"/>
        <v>0</v>
      </c>
      <c r="M40" s="53">
        <f t="shared" si="17"/>
        <v>0</v>
      </c>
      <c r="N40" s="53">
        <f t="shared" si="17"/>
        <v>0</v>
      </c>
      <c r="O40" s="53">
        <f t="shared" si="17"/>
        <v>0</v>
      </c>
      <c r="P40" s="53">
        <f t="shared" si="17"/>
        <v>0</v>
      </c>
      <c r="Q40" s="53">
        <f t="shared" si="17"/>
        <v>0</v>
      </c>
      <c r="R40" s="53">
        <f t="shared" si="17"/>
        <v>33.333333333333329</v>
      </c>
      <c r="S40" s="54">
        <f t="shared" si="17"/>
        <v>0</v>
      </c>
    </row>
    <row r="41" spans="1:19" ht="13.5" thickBot="1" x14ac:dyDescent="0.25">
      <c r="A41" s="346" t="s">
        <v>64</v>
      </c>
      <c r="B41" s="86" t="s">
        <v>21</v>
      </c>
      <c r="C41" s="104"/>
      <c r="D41" s="99"/>
      <c r="E41" s="100"/>
      <c r="F41" s="101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3"/>
    </row>
    <row r="42" spans="1:19" ht="13.5" thickBot="1" x14ac:dyDescent="0.25">
      <c r="A42" s="372"/>
      <c r="B42" s="87" t="s">
        <v>17</v>
      </c>
      <c r="C42" s="60">
        <v>100</v>
      </c>
      <c r="D42" s="61">
        <f t="shared" ref="D42:S42" si="18">IF($C41=0,0%,(D41/$C41*100))</f>
        <v>0</v>
      </c>
      <c r="E42" s="62">
        <f t="shared" si="18"/>
        <v>0</v>
      </c>
      <c r="F42" s="60">
        <f t="shared" si="18"/>
        <v>0</v>
      </c>
      <c r="G42" s="61">
        <f t="shared" si="18"/>
        <v>0</v>
      </c>
      <c r="H42" s="61">
        <f t="shared" si="18"/>
        <v>0</v>
      </c>
      <c r="I42" s="61">
        <f t="shared" si="18"/>
        <v>0</v>
      </c>
      <c r="J42" s="61">
        <f t="shared" si="18"/>
        <v>0</v>
      </c>
      <c r="K42" s="61">
        <f t="shared" si="18"/>
        <v>0</v>
      </c>
      <c r="L42" s="61">
        <f t="shared" si="18"/>
        <v>0</v>
      </c>
      <c r="M42" s="61">
        <f t="shared" si="18"/>
        <v>0</v>
      </c>
      <c r="N42" s="61">
        <f t="shared" si="18"/>
        <v>0</v>
      </c>
      <c r="O42" s="61">
        <f t="shared" si="18"/>
        <v>0</v>
      </c>
      <c r="P42" s="61">
        <f t="shared" si="18"/>
        <v>0</v>
      </c>
      <c r="Q42" s="61">
        <f t="shared" si="18"/>
        <v>0</v>
      </c>
      <c r="R42" s="61">
        <f t="shared" si="18"/>
        <v>0</v>
      </c>
      <c r="S42" s="62">
        <f t="shared" si="18"/>
        <v>0</v>
      </c>
    </row>
    <row r="43" spans="1:19" ht="13.5" thickTop="1" x14ac:dyDescent="0.2"/>
  </sheetData>
  <mergeCells count="21">
    <mergeCell ref="A37:A38"/>
    <mergeCell ref="A39:A40"/>
    <mergeCell ref="A41:A42"/>
    <mergeCell ref="A25:A26"/>
    <mergeCell ref="A27:A28"/>
    <mergeCell ref="A29:A30"/>
    <mergeCell ref="A31:A32"/>
    <mergeCell ref="A33:A34"/>
    <mergeCell ref="A35:A36"/>
    <mergeCell ref="A23:A24"/>
    <mergeCell ref="A1:S2"/>
    <mergeCell ref="A3:B3"/>
    <mergeCell ref="A4:A5"/>
    <mergeCell ref="A7:A8"/>
    <mergeCell ref="A9:A10"/>
    <mergeCell ref="A11:A12"/>
    <mergeCell ref="A13:A14"/>
    <mergeCell ref="A15:A16"/>
    <mergeCell ref="A17:A18"/>
    <mergeCell ref="A19:A20"/>
    <mergeCell ref="A21:A22"/>
  </mergeCells>
  <pageMargins left="0.7" right="0.7" top="0.75" bottom="0.75" header="0.3" footer="0.3"/>
  <pageSetup scale="80" orientation="landscape" r:id="rId1"/>
  <ignoredErrors>
    <ignoredError sqref="D5:S42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DA88DC8472F24F9C4ECFA9D5259B2C" ma:contentTypeVersion="13" ma:contentTypeDescription="Create a new document." ma:contentTypeScope="" ma:versionID="993183bd2deaa3869359ee97ca10dca2">
  <xsd:schema xmlns:xsd="http://www.w3.org/2001/XMLSchema" xmlns:xs="http://www.w3.org/2001/XMLSchema" xmlns:p="http://schemas.microsoft.com/office/2006/metadata/properties" xmlns:ns3="eecd1677-d50b-400f-b69e-020483bd64ae" xmlns:ns4="b8a75ffa-8176-403c-aa1c-ffb70237814f" targetNamespace="http://schemas.microsoft.com/office/2006/metadata/properties" ma:root="true" ma:fieldsID="b8d95a70f6699365ddc1de4ae6cc3c25" ns3:_="" ns4:_="">
    <xsd:import namespace="eecd1677-d50b-400f-b69e-020483bd64ae"/>
    <xsd:import namespace="b8a75ffa-8176-403c-aa1c-ffb70237814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cd1677-d50b-400f-b69e-020483bd64a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a75ffa-8176-403c-aa1c-ffb7023781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F571B83-F7CD-4E4D-9BC5-051576DDD311}">
  <ds:schemaRefs>
    <ds:schemaRef ds:uri="http://schemas.microsoft.com/office/2006/documentManagement/types"/>
    <ds:schemaRef ds:uri="http://purl.org/dc/terms/"/>
    <ds:schemaRef ds:uri="eecd1677-d50b-400f-b69e-020483bd64ae"/>
    <ds:schemaRef ds:uri="http://purl.org/dc/dcmitype/"/>
    <ds:schemaRef ds:uri="http://www.w3.org/XML/1998/namespace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b8a75ffa-8176-403c-aa1c-ffb70237814f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D48D0B12-1A8C-4CD5-91E6-7576BFE9C8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cd1677-d50b-400f-b69e-020483bd64ae"/>
    <ds:schemaRef ds:uri="b8a75ffa-8176-403c-aa1c-ffb7023781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E35A8E1-8F13-485D-80C8-3785E898BF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28</vt:i4>
      </vt:variant>
    </vt:vector>
  </HeadingPairs>
  <TitlesOfParts>
    <vt:vector size="58" baseType="lpstr">
      <vt:lpstr>A1-1</vt:lpstr>
      <vt:lpstr>A2</vt:lpstr>
      <vt:lpstr>A3</vt:lpstr>
      <vt:lpstr>A4GSP</vt:lpstr>
      <vt:lpstr>A4GST</vt:lpstr>
      <vt:lpstr>A4WGP</vt:lpstr>
      <vt:lpstr>A4WGT</vt:lpstr>
      <vt:lpstr>A5P</vt:lpstr>
      <vt:lpstr>A5T</vt:lpstr>
      <vt:lpstr>A6P (0401)</vt:lpstr>
      <vt:lpstr>A6P (0404)</vt:lpstr>
      <vt:lpstr>A6P (0480)</vt:lpstr>
      <vt:lpstr>A6P (0482)</vt:lpstr>
      <vt:lpstr>A6P (0485)</vt:lpstr>
      <vt:lpstr>A6P (0486)</vt:lpstr>
      <vt:lpstr>A6P (1811)</vt:lpstr>
      <vt:lpstr>A6P (1801LE)</vt:lpstr>
      <vt:lpstr>A6T (0401)</vt:lpstr>
      <vt:lpstr>A6T (0404)</vt:lpstr>
      <vt:lpstr>A6T (0480)</vt:lpstr>
      <vt:lpstr>A6T (0482)</vt:lpstr>
      <vt:lpstr>A6T (0485)</vt:lpstr>
      <vt:lpstr>A6T (0486)</vt:lpstr>
      <vt:lpstr>A6T (1811)</vt:lpstr>
      <vt:lpstr>A6T (1801LE)</vt:lpstr>
      <vt:lpstr>A7 (GS15_AND_ABOVE)</vt:lpstr>
      <vt:lpstr>A7 (GS14)</vt:lpstr>
      <vt:lpstr>A7 (GS13)</vt:lpstr>
      <vt:lpstr>A8</vt:lpstr>
      <vt:lpstr>A9-1</vt:lpstr>
      <vt:lpstr>'A2'!Print_Area</vt:lpstr>
      <vt:lpstr>'A1-1'!Print_Titles</vt:lpstr>
      <vt:lpstr>'A2'!Print_Titles</vt:lpstr>
      <vt:lpstr>'A3'!Print_Titles</vt:lpstr>
      <vt:lpstr>A4GSP!Print_Titles</vt:lpstr>
      <vt:lpstr>A4GST!Print_Titles</vt:lpstr>
      <vt:lpstr>A4WGP!Print_Titles</vt:lpstr>
      <vt:lpstr>A4WGT!Print_Titles</vt:lpstr>
      <vt:lpstr>A5P!Print_Titles</vt:lpstr>
      <vt:lpstr>A5T!Print_Titles</vt:lpstr>
      <vt:lpstr>'A6P (0401)'!Print_Titles</vt:lpstr>
      <vt:lpstr>'A6P (0404)'!Print_Titles</vt:lpstr>
      <vt:lpstr>'A6P (0480)'!Print_Titles</vt:lpstr>
      <vt:lpstr>'A6P (0482)'!Print_Titles</vt:lpstr>
      <vt:lpstr>'A6P (0485)'!Print_Titles</vt:lpstr>
      <vt:lpstr>'A6P (0486)'!Print_Titles</vt:lpstr>
      <vt:lpstr>'A6P (1801LE)'!Print_Titles</vt:lpstr>
      <vt:lpstr>'A6P (1811)'!Print_Titles</vt:lpstr>
      <vt:lpstr>'A6T (0401)'!Print_Titles</vt:lpstr>
      <vt:lpstr>'A6T (0404)'!Print_Titles</vt:lpstr>
      <vt:lpstr>'A6T (0480)'!Print_Titles</vt:lpstr>
      <vt:lpstr>'A6T (0482)'!Print_Titles</vt:lpstr>
      <vt:lpstr>'A6T (0485)'!Print_Titles</vt:lpstr>
      <vt:lpstr>'A6T (0486)'!Print_Titles</vt:lpstr>
      <vt:lpstr>'A6T (1801LE)'!Print_Titles</vt:lpstr>
      <vt:lpstr>'A6T (1811)'!Print_Titles</vt:lpstr>
      <vt:lpstr>'A8'!Print_Titles</vt:lpstr>
      <vt:lpstr>'A9-1'!Print_Titles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</dc:creator>
  <cp:lastModifiedBy>klemu</cp:lastModifiedBy>
  <cp:revision/>
  <dcterms:created xsi:type="dcterms:W3CDTF">2004-08-19T17:56:49Z</dcterms:created>
  <dcterms:modified xsi:type="dcterms:W3CDTF">2023-07-06T17:28:46Z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mments">
    <vt:lpwstr/>
  </property>
  <property fmtid="{D5CDD505-2E9C-101B-9397-08002B2CF9AE}" pid="3" name="ContentTypeId">
    <vt:lpwstr>0x01010053DA88DC8472F24F9C4ECFA9D5259B2C</vt:lpwstr>
  </property>
</Properties>
</file>