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K:\Acreage\"/>
    </mc:Choice>
  </mc:AlternateContent>
  <xr:revisionPtr revIDLastSave="0" documentId="13_ncr:1_{0331F04B-2CD8-410F-946A-7AF6AD9BDEAC}" xr6:coauthVersionLast="47" xr6:coauthVersionMax="47" xr10:uidLastSave="{00000000-0000-0000-0000-000000000000}"/>
  <bookViews>
    <workbookView xWindow="-96" yWindow="-96" windowWidth="23232" windowHeight="12552" xr2:uid="{CEF078E1-7650-4E64-B025-C2D28F182BE1}"/>
  </bookViews>
  <sheets>
    <sheet name="Master" sheetId="1" r:id="rId1"/>
  </sheets>
  <externalReferences>
    <externalReference r:id="rId2"/>
  </externalReferences>
  <definedNames>
    <definedName name="_xlnm._FilterDatabase" localSheetId="0" hidden="1">Master!$A$1:$A$31</definedName>
    <definedName name="Fastland">#REF!</definedName>
    <definedName name="MapCount">#REF!</definedName>
    <definedName name="_xlnm.Print_Area" localSheetId="0">Master!$A$1:$O$27</definedName>
    <definedName name="Range1">#REF!</definedName>
    <definedName name="Range2">#REF!</definedName>
    <definedName name="Range3">#REF!</definedName>
    <definedName name="RawData">#REF!</definedName>
    <definedName name="RevisionType">#REF!</definedName>
    <definedName name="ShorelineMiles">#REF!</definedName>
    <definedName name="State">#REF!</definedName>
    <definedName name="TotalAcres">#REF!</definedName>
    <definedName name="UnitType">#REF!</definedName>
    <definedName name="Wetland">#REF!</definedName>
    <definedName name="Z_3C28D027_89EF_41FB_94B4_FDF3F32D02FA_.wvu.FilterData" localSheetId="0" hidden="1">Master!$A$3:$O$10</definedName>
    <definedName name="Z_F964A041_F9F4_4174_B671_069C38529CEC_.wvu.FilterData" localSheetId="0" hidden="1">Master!$A$3:$O$10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1" l="1"/>
  <c r="N25" i="1"/>
  <c r="L25" i="1"/>
  <c r="K25" i="1"/>
  <c r="M25" i="1" s="1"/>
  <c r="J25" i="1"/>
  <c r="H25" i="1"/>
  <c r="D25" i="1" s="1"/>
  <c r="G25" i="1"/>
  <c r="I25" i="1" s="1"/>
  <c r="F25" i="1"/>
  <c r="B25" i="1"/>
  <c r="N24" i="1"/>
  <c r="L24" i="1"/>
  <c r="K24" i="1"/>
  <c r="J24" i="1"/>
  <c r="H24" i="1"/>
  <c r="D24" i="1" s="1"/>
  <c r="G24" i="1"/>
  <c r="I24" i="1" s="1"/>
  <c r="F24" i="1"/>
  <c r="B24" i="1"/>
  <c r="N23" i="1"/>
  <c r="L23" i="1"/>
  <c r="K23" i="1"/>
  <c r="M23" i="1" s="1"/>
  <c r="J23" i="1"/>
  <c r="H23" i="1"/>
  <c r="D23" i="1" s="1"/>
  <c r="G23" i="1"/>
  <c r="F23" i="1"/>
  <c r="B23" i="1"/>
  <c r="N22" i="1"/>
  <c r="L22" i="1"/>
  <c r="K22" i="1"/>
  <c r="J22" i="1"/>
  <c r="H22" i="1"/>
  <c r="G22" i="1"/>
  <c r="F22" i="1"/>
  <c r="B22" i="1"/>
  <c r="N21" i="1"/>
  <c r="L21" i="1"/>
  <c r="K21" i="1"/>
  <c r="J21" i="1"/>
  <c r="H21" i="1"/>
  <c r="G21" i="1"/>
  <c r="F21" i="1"/>
  <c r="B21" i="1"/>
  <c r="N20" i="1"/>
  <c r="L20" i="1"/>
  <c r="K20" i="1"/>
  <c r="J20" i="1"/>
  <c r="H20" i="1"/>
  <c r="G20" i="1"/>
  <c r="F20" i="1"/>
  <c r="B20" i="1"/>
  <c r="N19" i="1"/>
  <c r="L19" i="1"/>
  <c r="K19" i="1"/>
  <c r="J19" i="1"/>
  <c r="H19" i="1"/>
  <c r="G19" i="1"/>
  <c r="F19" i="1"/>
  <c r="B19" i="1"/>
  <c r="N18" i="1"/>
  <c r="L18" i="1"/>
  <c r="K18" i="1"/>
  <c r="J18" i="1"/>
  <c r="H18" i="1"/>
  <c r="G18" i="1"/>
  <c r="C18" i="1" s="1"/>
  <c r="F18" i="1"/>
  <c r="B18" i="1"/>
  <c r="N17" i="1"/>
  <c r="L17" i="1"/>
  <c r="K17" i="1"/>
  <c r="J17" i="1"/>
  <c r="H17" i="1"/>
  <c r="D17" i="1" s="1"/>
  <c r="G17" i="1"/>
  <c r="I17" i="1" s="1"/>
  <c r="F17" i="1"/>
  <c r="B17" i="1"/>
  <c r="N16" i="1"/>
  <c r="L16" i="1"/>
  <c r="K16" i="1"/>
  <c r="J16" i="1"/>
  <c r="H16" i="1"/>
  <c r="G16" i="1"/>
  <c r="F16" i="1"/>
  <c r="B16" i="1"/>
  <c r="N15" i="1"/>
  <c r="L15" i="1"/>
  <c r="K15" i="1"/>
  <c r="J15" i="1"/>
  <c r="H15" i="1"/>
  <c r="D15" i="1" s="1"/>
  <c r="G15" i="1"/>
  <c r="C15" i="1" s="1"/>
  <c r="F15" i="1"/>
  <c r="B15" i="1"/>
  <c r="N14" i="1"/>
  <c r="L14" i="1"/>
  <c r="K14" i="1"/>
  <c r="J14" i="1"/>
  <c r="H14" i="1"/>
  <c r="G14" i="1"/>
  <c r="F14" i="1"/>
  <c r="B14" i="1"/>
  <c r="N13" i="1"/>
  <c r="L13" i="1"/>
  <c r="K13" i="1"/>
  <c r="J13" i="1"/>
  <c r="H13" i="1"/>
  <c r="D13" i="1" s="1"/>
  <c r="G13" i="1"/>
  <c r="F13" i="1"/>
  <c r="B13" i="1"/>
  <c r="N12" i="1"/>
  <c r="L12" i="1"/>
  <c r="K12" i="1"/>
  <c r="J12" i="1"/>
  <c r="H12" i="1"/>
  <c r="D12" i="1" s="1"/>
  <c r="G12" i="1"/>
  <c r="F12" i="1"/>
  <c r="B12" i="1"/>
  <c r="N11" i="1"/>
  <c r="L11" i="1"/>
  <c r="K11" i="1"/>
  <c r="M11" i="1" s="1"/>
  <c r="J11" i="1"/>
  <c r="H11" i="1"/>
  <c r="D11" i="1" s="1"/>
  <c r="G11" i="1"/>
  <c r="F11" i="1"/>
  <c r="B11" i="1"/>
  <c r="N10" i="1"/>
  <c r="L10" i="1"/>
  <c r="K10" i="1"/>
  <c r="J10" i="1"/>
  <c r="H10" i="1"/>
  <c r="D10" i="1" s="1"/>
  <c r="G10" i="1"/>
  <c r="F10" i="1"/>
  <c r="B10" i="1"/>
  <c r="N9" i="1"/>
  <c r="L9" i="1"/>
  <c r="K9" i="1"/>
  <c r="J9" i="1"/>
  <c r="H9" i="1"/>
  <c r="D9" i="1" s="1"/>
  <c r="G9" i="1"/>
  <c r="F9" i="1"/>
  <c r="B9" i="1"/>
  <c r="N8" i="1"/>
  <c r="L8" i="1"/>
  <c r="K8" i="1"/>
  <c r="J8" i="1"/>
  <c r="H8" i="1"/>
  <c r="G8" i="1"/>
  <c r="F8" i="1"/>
  <c r="B8" i="1"/>
  <c r="N7" i="1"/>
  <c r="L7" i="1"/>
  <c r="K7" i="1"/>
  <c r="M7" i="1" s="1"/>
  <c r="J7" i="1"/>
  <c r="H7" i="1"/>
  <c r="D7" i="1" s="1"/>
  <c r="G7" i="1"/>
  <c r="F7" i="1"/>
  <c r="B7" i="1"/>
  <c r="N6" i="1"/>
  <c r="L6" i="1"/>
  <c r="K6" i="1"/>
  <c r="J6" i="1"/>
  <c r="H6" i="1"/>
  <c r="G6" i="1"/>
  <c r="F6" i="1"/>
  <c r="B6" i="1"/>
  <c r="N5" i="1"/>
  <c r="L5" i="1"/>
  <c r="K5" i="1"/>
  <c r="M5" i="1" s="1"/>
  <c r="J5" i="1"/>
  <c r="H5" i="1"/>
  <c r="D5" i="1" s="1"/>
  <c r="G5" i="1"/>
  <c r="F5" i="1"/>
  <c r="B5" i="1"/>
  <c r="N4" i="1"/>
  <c r="L4" i="1"/>
  <c r="K4" i="1"/>
  <c r="J4" i="1"/>
  <c r="H4" i="1"/>
  <c r="G4" i="1"/>
  <c r="F4" i="1"/>
  <c r="B4" i="1"/>
  <c r="N3" i="1"/>
  <c r="L3" i="1"/>
  <c r="K3" i="1"/>
  <c r="J3" i="1"/>
  <c r="H3" i="1"/>
  <c r="G3" i="1"/>
  <c r="F3" i="1"/>
  <c r="B3" i="1"/>
  <c r="I22" i="1" l="1"/>
  <c r="C17" i="1"/>
  <c r="I20" i="1"/>
  <c r="C13" i="1"/>
  <c r="M17" i="1"/>
  <c r="I10" i="1"/>
  <c r="I12" i="1"/>
  <c r="I14" i="1"/>
  <c r="M16" i="1"/>
  <c r="M18" i="1"/>
  <c r="M20" i="1"/>
  <c r="C3" i="1"/>
  <c r="I9" i="1"/>
  <c r="I11" i="1"/>
  <c r="M22" i="1"/>
  <c r="M24" i="1"/>
  <c r="I13" i="1"/>
  <c r="M9" i="1"/>
  <c r="I21" i="1"/>
  <c r="M15" i="1"/>
  <c r="C19" i="1"/>
  <c r="D8" i="1"/>
  <c r="M4" i="1"/>
  <c r="M6" i="1"/>
  <c r="M8" i="1"/>
  <c r="D16" i="1"/>
  <c r="C12" i="1"/>
  <c r="E12" i="1" s="1"/>
  <c r="E15" i="1"/>
  <c r="M13" i="1"/>
  <c r="B27" i="1"/>
  <c r="I15" i="1"/>
  <c r="F27" i="1"/>
  <c r="M10" i="1"/>
  <c r="E17" i="1"/>
  <c r="C14" i="1"/>
  <c r="D3" i="1"/>
  <c r="I5" i="1"/>
  <c r="C7" i="1"/>
  <c r="E7" i="1" s="1"/>
  <c r="J27" i="1"/>
  <c r="I19" i="1"/>
  <c r="K27" i="1"/>
  <c r="D14" i="1"/>
  <c r="C23" i="1"/>
  <c r="E23" i="1" s="1"/>
  <c r="L27" i="1"/>
  <c r="N27" i="1"/>
  <c r="M14" i="1"/>
  <c r="I16" i="1"/>
  <c r="M21" i="1"/>
  <c r="C20" i="1"/>
  <c r="C6" i="1"/>
  <c r="D18" i="1"/>
  <c r="E18" i="1" s="1"/>
  <c r="E13" i="1"/>
  <c r="I4" i="1"/>
  <c r="I6" i="1"/>
  <c r="I8" i="1"/>
  <c r="C22" i="1"/>
  <c r="C4" i="1"/>
  <c r="D22" i="1"/>
  <c r="E22" i="1" s="1"/>
  <c r="I3" i="1"/>
  <c r="D6" i="1"/>
  <c r="C11" i="1"/>
  <c r="E11" i="1" s="1"/>
  <c r="C16" i="1"/>
  <c r="E16" i="1" s="1"/>
  <c r="I18" i="1"/>
  <c r="M3" i="1"/>
  <c r="C5" i="1"/>
  <c r="I7" i="1"/>
  <c r="M19" i="1"/>
  <c r="C21" i="1"/>
  <c r="I23" i="1"/>
  <c r="C10" i="1"/>
  <c r="E10" i="1" s="1"/>
  <c r="D21" i="1"/>
  <c r="D4" i="1"/>
  <c r="C9" i="1"/>
  <c r="E9" i="1" s="1"/>
  <c r="D20" i="1"/>
  <c r="C25" i="1"/>
  <c r="E25" i="1" s="1"/>
  <c r="G27" i="1"/>
  <c r="H27" i="1"/>
  <c r="M12" i="1"/>
  <c r="C8" i="1"/>
  <c r="D19" i="1"/>
  <c r="C24" i="1"/>
  <c r="E24" i="1" s="1"/>
  <c r="E3" i="1" l="1"/>
  <c r="E19" i="1"/>
  <c r="E8" i="1"/>
  <c r="E6" i="1"/>
  <c r="E14" i="1"/>
  <c r="C27" i="1"/>
  <c r="E20" i="1"/>
  <c r="E4" i="1"/>
  <c r="E21" i="1"/>
  <c r="E5" i="1"/>
  <c r="E27" i="1"/>
  <c r="M27" i="1"/>
  <c r="D27" i="1"/>
  <c r="I27" i="1"/>
</calcChain>
</file>

<file path=xl/sharedStrings.xml><?xml version="1.0" encoding="utf-8"?>
<sst xmlns="http://schemas.openxmlformats.org/spreadsheetml/2006/main" count="45" uniqueCount="36">
  <si>
    <t>State</t>
  </si>
  <si>
    <t>Totals</t>
  </si>
  <si>
    <t>System Units</t>
  </si>
  <si>
    <t>OPA Units</t>
  </si>
  <si>
    <t>Shoreline Miles</t>
  </si>
  <si>
    <t>Number of System Maps</t>
  </si>
  <si>
    <t>Number of Units</t>
  </si>
  <si>
    <t>Fastland Acres</t>
  </si>
  <si>
    <t>Wetland Acres</t>
  </si>
  <si>
    <t>Total Acres</t>
  </si>
  <si>
    <t>Maine</t>
  </si>
  <si>
    <t>Massachusetts</t>
  </si>
  <si>
    <t>Rhode Island</t>
  </si>
  <si>
    <t>Connecticut</t>
  </si>
  <si>
    <t>New York</t>
  </si>
  <si>
    <t>New Jersey</t>
  </si>
  <si>
    <t>Delaware</t>
  </si>
  <si>
    <t>Maryland</t>
  </si>
  <si>
    <t>Virginia</t>
  </si>
  <si>
    <t>North Carolina</t>
  </si>
  <si>
    <t>South Carolina</t>
  </si>
  <si>
    <t>Georgia</t>
  </si>
  <si>
    <t>Florida</t>
  </si>
  <si>
    <t>Alabama</t>
  </si>
  <si>
    <t>Mississippi</t>
  </si>
  <si>
    <t>Louisiana</t>
  </si>
  <si>
    <t>Texas</t>
  </si>
  <si>
    <t>Puerto Rico</t>
  </si>
  <si>
    <t>Virgin Islands</t>
  </si>
  <si>
    <t>Ohio</t>
  </si>
  <si>
    <t>Michigan</t>
  </si>
  <si>
    <t>Wisconsin</t>
  </si>
  <si>
    <t>Minnesota</t>
  </si>
  <si>
    <t>* Land above mean high tide</t>
  </si>
  <si>
    <t>** Associated aquatic habitat includes wetlands, marshes, estuaries, inlets, and open water landward of the coastal barrier, but does not include open water seaward of the shoreline. This information is derived from National Wetlands Inventory data.</t>
  </si>
  <si>
    <t>This table was updated March 12, 2019, when the CBRS boundaries were modified through Pub. L. 116-9. The table was updated July 14, 2022, to correct an error in the total number of maps for South Carolina and to break down the metrics for New York and Florida by region. This table was updated on August 16, 2023, to make minor updates to the some of the acreage numbers as a result of a 5-year review of CBRS units in Michigan, Minnesota, Mississippi, Ohio, South Carolina, Texas, and Wisconsin.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</si>
</sst>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0.0\)"/>
    <numFmt numFmtId="165" formatCode="_(* #,##0_);_(* \(#,##0\);_(* &quot;-&quot;?_);_(@_)"/>
  </numFmts>
  <fonts count="22"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sz val="8"/>
      <name val="Arial"/>
      <family val="2"/>
    </font>
    <font>
      <sz val="9"/>
      <name val="Arial"/>
      <family val="2"/>
    </font>
    <font>
      <sz val="11"/>
      <color rgb="FF9C6500"/>
      <name val="Calibri"/>
      <family val="2"/>
      <scheme val="minor"/>
    </font>
    <font>
      <b/>
      <sz val="18"/>
      <color theme="3"/>
      <name val="Calibri Light"/>
      <family val="2"/>
      <scheme val="maj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13"/>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6">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20" fillId="4" borderId="0" applyNumberFormat="0" applyBorder="0" applyAlignment="0" applyProtection="0"/>
    <xf numFmtId="0" fontId="16" fillId="0" borderId="0"/>
    <xf numFmtId="0" fontId="16"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21" fillId="0" borderId="0" applyNumberFormat="0" applyFill="0" applyBorder="0" applyAlignment="0" applyProtection="0"/>
  </cellStyleXfs>
  <cellXfs count="51">
    <xf numFmtId="0" fontId="0" fillId="0" borderId="0" xfId="0"/>
    <xf numFmtId="0" fontId="17" fillId="33" borderId="17" xfId="0" applyFont="1" applyFill="1" applyBorder="1" applyAlignment="1">
      <alignment horizontal="center" vertical="center" wrapText="1"/>
    </xf>
    <xf numFmtId="0" fontId="17" fillId="33" borderId="18" xfId="0"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8" fillId="0" borderId="10" xfId="0" applyFont="1" applyBorder="1"/>
    <xf numFmtId="0" fontId="18" fillId="0" borderId="13" xfId="0" applyFont="1" applyBorder="1" applyAlignment="1">
      <alignment horizontal="center" vertical="center"/>
    </xf>
    <xf numFmtId="37" fontId="18" fillId="0" borderId="14" xfId="0" applyNumberFormat="1" applyFont="1" applyBorder="1" applyAlignment="1">
      <alignment horizontal="center" vertical="center"/>
    </xf>
    <xf numFmtId="37" fontId="18" fillId="0" borderId="15" xfId="0" applyNumberFormat="1" applyFont="1" applyBorder="1" applyAlignment="1">
      <alignment horizontal="center" vertical="center"/>
    </xf>
    <xf numFmtId="164" fontId="18" fillId="0" borderId="13" xfId="0" applyNumberFormat="1" applyFont="1" applyBorder="1" applyAlignment="1">
      <alignment horizontal="center" vertical="center"/>
    </xf>
    <xf numFmtId="0" fontId="18" fillId="0" borderId="15" xfId="0" applyFont="1" applyBorder="1" applyAlignment="1">
      <alignment horizontal="center"/>
    </xf>
    <xf numFmtId="1" fontId="0" fillId="0" borderId="0" xfId="0" applyNumberFormat="1"/>
    <xf numFmtId="164" fontId="0" fillId="0" borderId="0" xfId="0" applyNumberFormat="1"/>
    <xf numFmtId="0" fontId="18" fillId="0" borderId="20" xfId="0" applyFont="1" applyBorder="1"/>
    <xf numFmtId="0" fontId="18" fillId="0" borderId="21" xfId="0" applyFont="1" applyBorder="1" applyAlignment="1">
      <alignment horizontal="center" vertical="center"/>
    </xf>
    <xf numFmtId="37" fontId="18" fillId="0" borderId="22" xfId="0" applyNumberFormat="1" applyFont="1" applyBorder="1" applyAlignment="1">
      <alignment horizontal="center" vertical="center"/>
    </xf>
    <xf numFmtId="37" fontId="18" fillId="0" borderId="23" xfId="0" applyNumberFormat="1" applyFont="1" applyBorder="1" applyAlignment="1">
      <alignment horizontal="center" vertical="center"/>
    </xf>
    <xf numFmtId="164" fontId="18" fillId="0" borderId="21" xfId="0" applyNumberFormat="1" applyFont="1" applyBorder="1" applyAlignment="1">
      <alignment horizontal="center" vertical="center"/>
    </xf>
    <xf numFmtId="0" fontId="18" fillId="0" borderId="23" xfId="0" applyFont="1" applyBorder="1" applyAlignment="1">
      <alignment horizontal="center"/>
    </xf>
    <xf numFmtId="3" fontId="0" fillId="0" borderId="0" xfId="0" applyNumberFormat="1"/>
    <xf numFmtId="37" fontId="0" fillId="0" borderId="0" xfId="0" applyNumberFormat="1"/>
    <xf numFmtId="0" fontId="18" fillId="0" borderId="24" xfId="0" applyFont="1" applyBorder="1"/>
    <xf numFmtId="0" fontId="18" fillId="0" borderId="25" xfId="0" applyFont="1" applyBorder="1" applyAlignment="1">
      <alignment horizontal="center" vertical="center"/>
    </xf>
    <xf numFmtId="37" fontId="18" fillId="0" borderId="26" xfId="0" applyNumberFormat="1" applyFont="1" applyBorder="1" applyAlignment="1">
      <alignment horizontal="center" vertical="center"/>
    </xf>
    <xf numFmtId="37" fontId="18" fillId="0" borderId="27" xfId="0" applyNumberFormat="1" applyFont="1" applyBorder="1" applyAlignment="1">
      <alignment horizontal="center" vertical="center"/>
    </xf>
    <xf numFmtId="164" fontId="18" fillId="0" borderId="25" xfId="0" applyNumberFormat="1" applyFont="1" applyBorder="1" applyAlignment="1">
      <alignment horizontal="center" vertical="center"/>
    </xf>
    <xf numFmtId="0" fontId="18" fillId="0" borderId="27" xfId="0" applyFont="1" applyBorder="1" applyAlignment="1">
      <alignment horizontal="center"/>
    </xf>
    <xf numFmtId="0" fontId="0" fillId="0" borderId="28" xfId="0" applyBorder="1"/>
    <xf numFmtId="0" fontId="19" fillId="0" borderId="29" xfId="0" applyFont="1" applyBorder="1" applyAlignment="1">
      <alignment horizontal="center" vertical="center"/>
    </xf>
    <xf numFmtId="164" fontId="19" fillId="0" borderId="29" xfId="0" applyNumberFormat="1" applyFont="1" applyBorder="1" applyAlignment="1">
      <alignment horizontal="center" vertical="center"/>
    </xf>
    <xf numFmtId="0" fontId="17" fillId="34" borderId="30" xfId="0" applyFont="1" applyFill="1" applyBorder="1"/>
    <xf numFmtId="0" fontId="17" fillId="34" borderId="31" xfId="0" applyFont="1" applyFill="1" applyBorder="1" applyAlignment="1">
      <alignment horizontal="center" vertical="center"/>
    </xf>
    <xf numFmtId="37" fontId="17" fillId="34" borderId="32" xfId="0" applyNumberFormat="1" applyFont="1" applyFill="1" applyBorder="1" applyAlignment="1">
      <alignment horizontal="center" vertical="center"/>
    </xf>
    <xf numFmtId="37" fontId="17" fillId="34" borderId="33" xfId="0" applyNumberFormat="1" applyFont="1" applyFill="1" applyBorder="1" applyAlignment="1">
      <alignment horizontal="center" vertical="center"/>
    </xf>
    <xf numFmtId="37" fontId="17" fillId="34" borderId="31" xfId="0" applyNumberFormat="1" applyFont="1" applyFill="1" applyBorder="1" applyAlignment="1">
      <alignment horizontal="center" vertical="center"/>
    </xf>
    <xf numFmtId="164" fontId="17" fillId="34" borderId="31" xfId="0" applyNumberFormat="1" applyFont="1" applyFill="1" applyBorder="1" applyAlignment="1">
      <alignment horizontal="center" vertical="center"/>
    </xf>
    <xf numFmtId="0" fontId="17" fillId="34" borderId="33" xfId="0" applyFont="1" applyFill="1" applyBorder="1" applyAlignment="1">
      <alignment horizontal="center" vertical="center"/>
    </xf>
    <xf numFmtId="0" fontId="0" fillId="0" borderId="0" xfId="0"/>
    <xf numFmtId="0" fontId="18" fillId="0" borderId="0" xfId="0" applyFont="1"/>
    <xf numFmtId="1" fontId="18" fillId="0" borderId="0" xfId="0" applyNumberFormat="1" applyFont="1"/>
    <xf numFmtId="165" fontId="18" fillId="0" borderId="0" xfId="0" applyNumberFormat="1" applyFont="1"/>
    <xf numFmtId="0" fontId="18" fillId="0" borderId="0" xfId="0" applyFont="1" applyAlignment="1">
      <alignment horizontal="left" vertical="top" wrapText="1"/>
    </xf>
    <xf numFmtId="0" fontId="18" fillId="0" borderId="0" xfId="0" applyFont="1" applyAlignment="1">
      <alignment horizontal="left" wrapText="1"/>
    </xf>
    <xf numFmtId="0" fontId="17" fillId="33" borderId="10" xfId="0" applyFont="1" applyFill="1" applyBorder="1" applyAlignment="1">
      <alignment horizontal="center" vertical="center" wrapText="1"/>
    </xf>
    <xf numFmtId="0" fontId="17" fillId="33" borderId="16" xfId="0" applyFont="1" applyFill="1" applyBorder="1" applyAlignment="1">
      <alignment horizontal="center" vertical="center" wrapText="1"/>
    </xf>
    <xf numFmtId="0" fontId="17" fillId="33" borderId="11" xfId="0" applyFont="1" applyFill="1" applyBorder="1" applyAlignment="1">
      <alignment horizontal="center" vertical="center" wrapText="1"/>
    </xf>
    <xf numFmtId="0" fontId="17" fillId="33" borderId="12" xfId="0" applyFont="1" applyFill="1" applyBorder="1" applyAlignment="1">
      <alignment horizontal="center" vertical="center" wrapText="1"/>
    </xf>
    <xf numFmtId="0" fontId="17" fillId="33" borderId="13" xfId="0" applyFont="1" applyFill="1" applyBorder="1" applyAlignment="1">
      <alignment horizontal="center" vertical="center" wrapText="1"/>
    </xf>
    <xf numFmtId="0" fontId="17" fillId="33" borderId="14" xfId="0" applyFont="1" applyFill="1" applyBorder="1" applyAlignment="1">
      <alignment horizontal="center" vertical="center" wrapText="1"/>
    </xf>
    <xf numFmtId="0" fontId="17" fillId="33" borderId="15" xfId="0" applyFont="1" applyFill="1" applyBorder="1" applyAlignment="1">
      <alignment horizontal="center" vertical="center" wrapText="1"/>
    </xf>
    <xf numFmtId="0" fontId="17" fillId="33" borderId="17" xfId="0" applyFont="1" applyFill="1" applyBorder="1" applyAlignment="1">
      <alignment horizontal="center" vertical="center" wrapText="1"/>
    </xf>
    <xf numFmtId="0" fontId="17" fillId="33" borderId="19" xfId="0" applyFont="1" applyFill="1" applyBorder="1" applyAlignment="1">
      <alignment horizontal="center" vertical="center" wrapText="1"/>
    </xf>
  </cellXfs>
  <cellStyles count="46">
    <cellStyle name="20% - Accent1 2" xfId="21" xr:uid="{73AFE3DB-FC2B-404C-803D-1912990E760F}"/>
    <cellStyle name="20% - Accent2 2" xfId="22" xr:uid="{83E5EF8A-AABF-4519-8416-B3EF3F5E26D5}"/>
    <cellStyle name="20% - Accent3 2" xfId="23" xr:uid="{43CBAB63-D408-4C3C-AD0C-F742C1F2E317}"/>
    <cellStyle name="20% - Accent4 2" xfId="24" xr:uid="{C5DD5EAB-AB33-4103-BDBF-9E5C477E8B7D}"/>
    <cellStyle name="20% - Accent5 2" xfId="25" xr:uid="{E62A43D4-A309-42F3-B9E7-419122DCE717}"/>
    <cellStyle name="20% - Accent6 2" xfId="26" xr:uid="{4E75D88E-F270-483C-9469-DFFB88F51160}"/>
    <cellStyle name="40% - Accent1 2" xfId="27" xr:uid="{A88EFDB9-0EFB-4776-A7F5-D5CC45B6437D}"/>
    <cellStyle name="40% - Accent2 2" xfId="28" xr:uid="{362FB600-491B-4446-A25A-4BE0C5F5E578}"/>
    <cellStyle name="40% - Accent3 2" xfId="29" xr:uid="{BEC4C80A-B291-481C-B944-0C877653399E}"/>
    <cellStyle name="40% - Accent4 2" xfId="30" xr:uid="{964E0650-663E-4754-9BD0-DE9D2963ABDA}"/>
    <cellStyle name="40% - Accent5 2" xfId="31" xr:uid="{D771C01C-B42B-491E-A42C-D7CC33E94C1B}"/>
    <cellStyle name="40% - Accent6 2" xfId="32" xr:uid="{EAB6C9F7-21E5-44A2-A0B5-566422FF6686}"/>
    <cellStyle name="60% - Accent1 2" xfId="33" xr:uid="{DF4D6C02-BCFB-40B6-8666-9F15E5C8FEE3}"/>
    <cellStyle name="60% - Accent2 2" xfId="34" xr:uid="{71AED536-5D6C-4EBF-BA89-E84AA8F30F94}"/>
    <cellStyle name="60% - Accent3 2" xfId="35" xr:uid="{318D919E-B4D2-4973-9D16-FA10B8712F7C}"/>
    <cellStyle name="60% - Accent4 2" xfId="36" xr:uid="{2D78354E-D39A-4EB2-9BB7-5C59353DD576}"/>
    <cellStyle name="60% - Accent5 2" xfId="37" xr:uid="{C8BCBC04-9BBC-421A-B8EE-C8D394BF4C68}"/>
    <cellStyle name="60% - Accent6 2" xfId="38" xr:uid="{CB189094-2707-4DE6-84B7-1BCC7E532249}"/>
    <cellStyle name="Accent1" xfId="15" builtinId="29" customBuiltin="1"/>
    <cellStyle name="Accent2" xfId="16" builtinId="33" customBuiltin="1"/>
    <cellStyle name="Accent3" xfId="17" builtinId="37" customBuiltin="1"/>
    <cellStyle name="Accent4" xfId="18" builtinId="41" customBuiltin="1"/>
    <cellStyle name="Accent5" xfId="19" builtinId="45" customBuiltin="1"/>
    <cellStyle name="Accent6" xfId="20" builtinId="49" customBuiltin="1"/>
    <cellStyle name="Bad" xfId="6" builtinId="27" customBuiltin="1"/>
    <cellStyle name="Calculation" xfId="9" builtinId="22" customBuiltin="1"/>
    <cellStyle name="Check Cell" xfId="11" builtinId="23" customBuiltin="1"/>
    <cellStyle name="Explanatory Text" xfId="13"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7" builtinId="20" customBuiltin="1"/>
    <cellStyle name="Linked Cell" xfId="10" builtinId="24" customBuiltin="1"/>
    <cellStyle name="Neutral 2" xfId="39" xr:uid="{186F0EC8-7A60-4329-BC23-1F985F1AD002}"/>
    <cellStyle name="Normal" xfId="0" builtinId="0"/>
    <cellStyle name="Normal 2" xfId="40" xr:uid="{6D055D11-3A69-4EB1-8AA0-399B0DBCD5D4}"/>
    <cellStyle name="Normal 2 2" xfId="41" xr:uid="{ADC7FB05-1E7E-40B2-9F15-A302A978A961}"/>
    <cellStyle name="Normal 3" xfId="42" xr:uid="{09D7A31D-52CC-4A72-92A3-2B1ECF52E496}"/>
    <cellStyle name="Note 2" xfId="43" xr:uid="{8B5DFBF9-72F4-4D16-8C0C-42CEB59C16F7}"/>
    <cellStyle name="Output" xfId="8" builtinId="21" customBuiltin="1"/>
    <cellStyle name="Percent 2" xfId="44" xr:uid="{DBAB73EB-C945-4E27-B7F4-161059D6896F}"/>
    <cellStyle name="Title 2" xfId="45" xr:uid="{632897DD-03A3-46D8-AB45-116DF1972BB3}"/>
    <cellStyle name="Total" xfId="14" builtinId="25" customBuiltin="1"/>
    <cellStyle name="Warning Text" xfId="1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ster%20Acreage%200816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Unit Details"/>
    </sheetNames>
    <sheetDataSet>
      <sheetData sheetId="0"/>
      <sheetData sheetId="1">
        <row r="2">
          <cell r="B2" t="str">
            <v>ME</v>
          </cell>
          <cell r="D2" t="str">
            <v>MEFSU</v>
          </cell>
          <cell r="M2">
            <v>1</v>
          </cell>
          <cell r="N2">
            <v>521</v>
          </cell>
          <cell r="O2">
            <v>1.9</v>
          </cell>
        </row>
        <row r="3">
          <cell r="B3" t="str">
            <v>ME</v>
          </cell>
          <cell r="D3" t="str">
            <v>MEFSU</v>
          </cell>
          <cell r="M3">
            <v>15</v>
          </cell>
          <cell r="N3">
            <v>22</v>
          </cell>
          <cell r="O3">
            <v>0.3</v>
          </cell>
        </row>
        <row r="4">
          <cell r="B4" t="str">
            <v>ME</v>
          </cell>
          <cell r="D4" t="str">
            <v>MEFSU</v>
          </cell>
          <cell r="M4">
            <v>11</v>
          </cell>
          <cell r="N4">
            <v>36</v>
          </cell>
          <cell r="O4">
            <v>0.6</v>
          </cell>
        </row>
        <row r="5">
          <cell r="B5" t="str">
            <v>ME</v>
          </cell>
          <cell r="D5" t="str">
            <v>MEFSU</v>
          </cell>
          <cell r="M5">
            <v>13</v>
          </cell>
          <cell r="N5">
            <v>25</v>
          </cell>
          <cell r="O5">
            <v>0.3</v>
          </cell>
        </row>
        <row r="6">
          <cell r="B6" t="str">
            <v>ME</v>
          </cell>
          <cell r="D6" t="str">
            <v>MEFSU</v>
          </cell>
          <cell r="M6">
            <v>45</v>
          </cell>
          <cell r="N6">
            <v>132</v>
          </cell>
          <cell r="O6">
            <v>3.4</v>
          </cell>
        </row>
        <row r="7">
          <cell r="B7" t="str">
            <v>ME</v>
          </cell>
          <cell r="D7" t="str">
            <v>MEFSU</v>
          </cell>
          <cell r="M7">
            <v>47</v>
          </cell>
          <cell r="N7">
            <v>98</v>
          </cell>
          <cell r="O7">
            <v>1.1000000000000001</v>
          </cell>
        </row>
        <row r="8">
          <cell r="B8" t="str">
            <v>ME</v>
          </cell>
          <cell r="D8" t="str">
            <v>MEFSU</v>
          </cell>
          <cell r="M8">
            <v>41</v>
          </cell>
          <cell r="N8">
            <v>112</v>
          </cell>
          <cell r="O8">
            <v>1.1000000000000001</v>
          </cell>
        </row>
        <row r="9">
          <cell r="B9" t="str">
            <v>ME</v>
          </cell>
          <cell r="D9" t="str">
            <v>MEFSU</v>
          </cell>
          <cell r="M9">
            <v>78</v>
          </cell>
          <cell r="N9">
            <v>220</v>
          </cell>
          <cell r="O9">
            <v>4.5</v>
          </cell>
        </row>
        <row r="10">
          <cell r="B10" t="str">
            <v>ME</v>
          </cell>
          <cell r="D10" t="str">
            <v>MEFSU</v>
          </cell>
          <cell r="M10">
            <v>10</v>
          </cell>
          <cell r="N10">
            <v>43</v>
          </cell>
          <cell r="O10">
            <v>0.8</v>
          </cell>
        </row>
        <row r="11">
          <cell r="B11" t="str">
            <v>ME</v>
          </cell>
          <cell r="D11" t="str">
            <v>MEFSU</v>
          </cell>
          <cell r="M11">
            <v>25</v>
          </cell>
          <cell r="N11">
            <v>104</v>
          </cell>
          <cell r="O11">
            <v>0.6</v>
          </cell>
        </row>
        <row r="12">
          <cell r="B12" t="str">
            <v>ME</v>
          </cell>
          <cell r="D12" t="str">
            <v>MEFSU</v>
          </cell>
          <cell r="M12">
            <v>75</v>
          </cell>
          <cell r="N12">
            <v>467</v>
          </cell>
          <cell r="O12">
            <v>1.6</v>
          </cell>
        </row>
        <row r="13">
          <cell r="B13" t="str">
            <v>ME</v>
          </cell>
          <cell r="D13" t="str">
            <v>MEFSU</v>
          </cell>
          <cell r="M13">
            <v>5</v>
          </cell>
          <cell r="N13">
            <v>88</v>
          </cell>
          <cell r="O13">
            <v>0.8</v>
          </cell>
        </row>
        <row r="14">
          <cell r="B14" t="str">
            <v>ME</v>
          </cell>
          <cell r="D14" t="str">
            <v>MEFSU</v>
          </cell>
          <cell r="M14">
            <v>3</v>
          </cell>
          <cell r="N14">
            <v>161</v>
          </cell>
          <cell r="O14">
            <v>0.6</v>
          </cell>
        </row>
        <row r="15">
          <cell r="B15" t="str">
            <v>ME</v>
          </cell>
          <cell r="D15" t="str">
            <v>MEFSU</v>
          </cell>
          <cell r="M15">
            <v>16</v>
          </cell>
          <cell r="N15">
            <v>17</v>
          </cell>
          <cell r="O15">
            <v>0.8</v>
          </cell>
        </row>
        <row r="16">
          <cell r="B16" t="str">
            <v>ME</v>
          </cell>
          <cell r="D16" t="str">
            <v>MEOPA</v>
          </cell>
          <cell r="M16">
            <v>0</v>
          </cell>
          <cell r="N16">
            <v>4</v>
          </cell>
          <cell r="O16">
            <v>0.4</v>
          </cell>
        </row>
        <row r="17">
          <cell r="B17" t="str">
            <v>ME</v>
          </cell>
          <cell r="D17" t="str">
            <v>MEFSU</v>
          </cell>
          <cell r="M17">
            <v>4</v>
          </cell>
          <cell r="N17">
            <v>22</v>
          </cell>
          <cell r="O17">
            <v>0.2</v>
          </cell>
        </row>
        <row r="18">
          <cell r="B18" t="str">
            <v>ME</v>
          </cell>
          <cell r="D18" t="str">
            <v>MEFSU</v>
          </cell>
          <cell r="M18">
            <v>4</v>
          </cell>
          <cell r="N18">
            <v>14</v>
          </cell>
          <cell r="O18">
            <v>0.3</v>
          </cell>
        </row>
        <row r="19">
          <cell r="B19" t="str">
            <v>ME</v>
          </cell>
          <cell r="D19" t="str">
            <v>MEOPA</v>
          </cell>
          <cell r="M19">
            <v>9</v>
          </cell>
          <cell r="N19">
            <v>74</v>
          </cell>
          <cell r="O19">
            <v>0.4</v>
          </cell>
        </row>
        <row r="20">
          <cell r="B20" t="str">
            <v>ME</v>
          </cell>
          <cell r="D20" t="str">
            <v>MEFSU</v>
          </cell>
          <cell r="M20">
            <v>6</v>
          </cell>
          <cell r="N20">
            <v>9</v>
          </cell>
          <cell r="O20">
            <v>0.7</v>
          </cell>
        </row>
        <row r="21">
          <cell r="B21" t="str">
            <v>ME</v>
          </cell>
          <cell r="D21" t="str">
            <v>MEOPA</v>
          </cell>
          <cell r="M21">
            <v>13</v>
          </cell>
          <cell r="N21">
            <v>99</v>
          </cell>
          <cell r="O21">
            <v>2.1</v>
          </cell>
        </row>
        <row r="22">
          <cell r="B22" t="str">
            <v>ME</v>
          </cell>
          <cell r="D22" t="str">
            <v>MEFSU</v>
          </cell>
          <cell r="M22">
            <v>2</v>
          </cell>
          <cell r="N22">
            <v>22</v>
          </cell>
          <cell r="O22">
            <v>0.4</v>
          </cell>
        </row>
        <row r="23">
          <cell r="B23" t="str">
            <v>ME</v>
          </cell>
          <cell r="D23" t="str">
            <v>MEOPA</v>
          </cell>
          <cell r="M23">
            <v>15</v>
          </cell>
          <cell r="N23">
            <v>238</v>
          </cell>
          <cell r="O23">
            <v>1.7</v>
          </cell>
        </row>
        <row r="24">
          <cell r="B24" t="str">
            <v>ME</v>
          </cell>
          <cell r="D24" t="str">
            <v>MEFSU</v>
          </cell>
          <cell r="M24">
            <v>1</v>
          </cell>
          <cell r="N24">
            <v>23</v>
          </cell>
          <cell r="O24">
            <v>0.9</v>
          </cell>
        </row>
        <row r="25">
          <cell r="B25" t="str">
            <v>ME</v>
          </cell>
          <cell r="D25" t="str">
            <v>MEFSU</v>
          </cell>
          <cell r="M25">
            <v>61</v>
          </cell>
          <cell r="N25">
            <v>409</v>
          </cell>
          <cell r="O25">
            <v>3.1</v>
          </cell>
        </row>
        <row r="26">
          <cell r="B26" t="str">
            <v>ME</v>
          </cell>
          <cell r="D26" t="str">
            <v>MEFSU</v>
          </cell>
          <cell r="M26">
            <v>10</v>
          </cell>
          <cell r="N26">
            <v>18</v>
          </cell>
          <cell r="O26">
            <v>0.7</v>
          </cell>
        </row>
        <row r="27">
          <cell r="B27" t="str">
            <v>ME</v>
          </cell>
          <cell r="D27" t="str">
            <v>MEOPA</v>
          </cell>
          <cell r="M27">
            <v>45</v>
          </cell>
          <cell r="N27">
            <v>445</v>
          </cell>
          <cell r="O27">
            <v>1.9</v>
          </cell>
        </row>
        <row r="28">
          <cell r="B28" t="str">
            <v>ME</v>
          </cell>
          <cell r="D28" t="str">
            <v>MEFSU</v>
          </cell>
          <cell r="M28">
            <v>98</v>
          </cell>
          <cell r="N28">
            <v>623</v>
          </cell>
          <cell r="O28">
            <v>1.4</v>
          </cell>
        </row>
        <row r="29">
          <cell r="B29" t="str">
            <v>ME</v>
          </cell>
          <cell r="D29" t="str">
            <v>MEOPA</v>
          </cell>
          <cell r="M29">
            <v>19</v>
          </cell>
          <cell r="N29">
            <v>34</v>
          </cell>
          <cell r="O29">
            <v>0.7</v>
          </cell>
        </row>
        <row r="30">
          <cell r="B30" t="str">
            <v>ME</v>
          </cell>
          <cell r="D30" t="str">
            <v>MEFSU</v>
          </cell>
          <cell r="M30">
            <v>42</v>
          </cell>
          <cell r="N30">
            <v>387</v>
          </cell>
          <cell r="O30">
            <v>1.4</v>
          </cell>
        </row>
        <row r="31">
          <cell r="B31" t="str">
            <v>ME</v>
          </cell>
          <cell r="D31" t="str">
            <v>MEFSU</v>
          </cell>
          <cell r="M31">
            <v>1</v>
          </cell>
          <cell r="N31">
            <v>17</v>
          </cell>
          <cell r="O31">
            <v>0.5</v>
          </cell>
        </row>
        <row r="32">
          <cell r="B32" t="str">
            <v>ME</v>
          </cell>
          <cell r="D32" t="str">
            <v>MEFSU</v>
          </cell>
          <cell r="M32">
            <v>14</v>
          </cell>
          <cell r="N32">
            <v>35</v>
          </cell>
          <cell r="O32">
            <v>0.2</v>
          </cell>
        </row>
        <row r="33">
          <cell r="B33" t="str">
            <v>ME</v>
          </cell>
          <cell r="D33" t="str">
            <v>MEOPA</v>
          </cell>
          <cell r="M33">
            <v>35</v>
          </cell>
          <cell r="N33">
            <v>62</v>
          </cell>
          <cell r="O33">
            <v>0.8</v>
          </cell>
        </row>
        <row r="34">
          <cell r="B34" t="str">
            <v>ME</v>
          </cell>
          <cell r="D34" t="str">
            <v>MEOPA</v>
          </cell>
          <cell r="M34">
            <v>48</v>
          </cell>
          <cell r="N34">
            <v>325</v>
          </cell>
          <cell r="O34">
            <v>1.6</v>
          </cell>
        </row>
        <row r="35">
          <cell r="B35" t="str">
            <v>ME</v>
          </cell>
          <cell r="D35" t="str">
            <v>MEFSU</v>
          </cell>
          <cell r="M35">
            <v>9</v>
          </cell>
          <cell r="N35">
            <v>41</v>
          </cell>
          <cell r="O35">
            <v>0.6</v>
          </cell>
        </row>
        <row r="36">
          <cell r="B36" t="str">
            <v>MA</v>
          </cell>
          <cell r="D36" t="str">
            <v>MAFSU</v>
          </cell>
          <cell r="M36">
            <v>121</v>
          </cell>
          <cell r="N36">
            <v>1917</v>
          </cell>
          <cell r="O36">
            <v>0.4</v>
          </cell>
        </row>
        <row r="37">
          <cell r="B37" t="str">
            <v>MA</v>
          </cell>
          <cell r="D37" t="str">
            <v>MAFSU</v>
          </cell>
          <cell r="M37">
            <v>46</v>
          </cell>
          <cell r="N37">
            <v>726</v>
          </cell>
          <cell r="O37">
            <v>0.4</v>
          </cell>
        </row>
        <row r="38">
          <cell r="B38" t="str">
            <v>MA</v>
          </cell>
          <cell r="D38" t="str">
            <v>MAFSU</v>
          </cell>
          <cell r="M38">
            <v>46</v>
          </cell>
          <cell r="N38">
            <v>225</v>
          </cell>
          <cell r="O38">
            <v>1.2</v>
          </cell>
        </row>
        <row r="39">
          <cell r="B39" t="str">
            <v>MA</v>
          </cell>
          <cell r="D39" t="str">
            <v>MAFSU</v>
          </cell>
          <cell r="M39">
            <v>4</v>
          </cell>
          <cell r="N39">
            <v>57</v>
          </cell>
          <cell r="O39">
            <v>0.8</v>
          </cell>
        </row>
        <row r="40">
          <cell r="B40" t="str">
            <v>MA</v>
          </cell>
          <cell r="D40" t="str">
            <v>MAFSU</v>
          </cell>
          <cell r="M40">
            <v>4</v>
          </cell>
          <cell r="N40">
            <v>13</v>
          </cell>
          <cell r="O40">
            <v>0.3</v>
          </cell>
        </row>
        <row r="41">
          <cell r="B41" t="str">
            <v>MA</v>
          </cell>
          <cell r="D41" t="str">
            <v>MAFSU</v>
          </cell>
          <cell r="M41">
            <v>6</v>
          </cell>
          <cell r="N41">
            <v>75</v>
          </cell>
          <cell r="O41">
            <v>0.4</v>
          </cell>
        </row>
        <row r="42">
          <cell r="B42" t="str">
            <v>MA</v>
          </cell>
          <cell r="D42" t="str">
            <v>MAFSU</v>
          </cell>
          <cell r="M42">
            <v>94</v>
          </cell>
          <cell r="N42">
            <v>1972</v>
          </cell>
          <cell r="O42">
            <v>0.8</v>
          </cell>
        </row>
        <row r="43">
          <cell r="B43" t="str">
            <v>MA</v>
          </cell>
          <cell r="D43" t="str">
            <v>MAFSU</v>
          </cell>
          <cell r="M43">
            <v>40</v>
          </cell>
          <cell r="N43">
            <v>98</v>
          </cell>
          <cell r="O43">
            <v>0.3</v>
          </cell>
        </row>
        <row r="44">
          <cell r="B44" t="str">
            <v>MA</v>
          </cell>
          <cell r="D44" t="str">
            <v>MAFSU</v>
          </cell>
          <cell r="M44">
            <v>89</v>
          </cell>
          <cell r="N44">
            <v>2478</v>
          </cell>
          <cell r="O44">
            <v>3.3</v>
          </cell>
        </row>
        <row r="45">
          <cell r="B45" t="str">
            <v>MA</v>
          </cell>
          <cell r="D45" t="str">
            <v>MAFSU</v>
          </cell>
          <cell r="M45">
            <v>25</v>
          </cell>
          <cell r="N45">
            <v>115</v>
          </cell>
          <cell r="O45">
            <v>1.2</v>
          </cell>
        </row>
        <row r="46">
          <cell r="B46" t="str">
            <v>MA</v>
          </cell>
          <cell r="D46" t="str">
            <v>MAFSU</v>
          </cell>
          <cell r="M46">
            <v>44</v>
          </cell>
          <cell r="N46">
            <v>181</v>
          </cell>
          <cell r="O46">
            <v>0.8</v>
          </cell>
        </row>
        <row r="47">
          <cell r="B47" t="str">
            <v>MA</v>
          </cell>
          <cell r="D47" t="str">
            <v>MAFSU</v>
          </cell>
          <cell r="M47">
            <v>346</v>
          </cell>
          <cell r="N47">
            <v>7316</v>
          </cell>
          <cell r="O47">
            <v>3.4</v>
          </cell>
        </row>
        <row r="48">
          <cell r="B48" t="str">
            <v>MA</v>
          </cell>
          <cell r="D48" t="str">
            <v>MAOPA</v>
          </cell>
          <cell r="M48">
            <v>965</v>
          </cell>
          <cell r="N48">
            <v>240</v>
          </cell>
          <cell r="O48">
            <v>4.5999999999999996</v>
          </cell>
        </row>
        <row r="49">
          <cell r="B49" t="str">
            <v>MA</v>
          </cell>
          <cell r="D49" t="str">
            <v>MAFSU</v>
          </cell>
          <cell r="M49">
            <v>92</v>
          </cell>
          <cell r="N49">
            <v>325</v>
          </cell>
          <cell r="O49">
            <v>1.6</v>
          </cell>
        </row>
        <row r="50">
          <cell r="B50" t="str">
            <v>MA</v>
          </cell>
          <cell r="D50" t="str">
            <v>MAFSU</v>
          </cell>
          <cell r="M50">
            <v>33</v>
          </cell>
          <cell r="N50">
            <v>218</v>
          </cell>
          <cell r="O50">
            <v>0.6</v>
          </cell>
        </row>
        <row r="51">
          <cell r="B51" t="str">
            <v>MA</v>
          </cell>
          <cell r="D51" t="str">
            <v>MAFSU</v>
          </cell>
          <cell r="M51">
            <v>9</v>
          </cell>
          <cell r="N51">
            <v>391</v>
          </cell>
          <cell r="O51">
            <v>0.7</v>
          </cell>
        </row>
        <row r="52">
          <cell r="B52" t="str">
            <v>MA</v>
          </cell>
          <cell r="D52" t="str">
            <v>MAOPA</v>
          </cell>
          <cell r="M52">
            <v>16</v>
          </cell>
          <cell r="N52">
            <v>9</v>
          </cell>
          <cell r="O52">
            <v>0.5</v>
          </cell>
        </row>
        <row r="53">
          <cell r="B53" t="str">
            <v>MA</v>
          </cell>
          <cell r="D53" t="str">
            <v>MAFSU</v>
          </cell>
          <cell r="M53">
            <v>23</v>
          </cell>
          <cell r="N53">
            <v>225</v>
          </cell>
          <cell r="O53">
            <v>1.2</v>
          </cell>
        </row>
        <row r="54">
          <cell r="B54" t="str">
            <v>MA</v>
          </cell>
          <cell r="D54" t="str">
            <v>MAFSU</v>
          </cell>
          <cell r="M54">
            <v>157</v>
          </cell>
          <cell r="N54">
            <v>1533</v>
          </cell>
          <cell r="O54">
            <v>2.2000000000000002</v>
          </cell>
        </row>
        <row r="55">
          <cell r="B55" t="str">
            <v>MA</v>
          </cell>
          <cell r="D55" t="str">
            <v>MAOPA</v>
          </cell>
          <cell r="M55">
            <v>54</v>
          </cell>
          <cell r="N55">
            <v>43</v>
          </cell>
          <cell r="O55">
            <v>1.1000000000000001</v>
          </cell>
        </row>
        <row r="56">
          <cell r="B56" t="str">
            <v>MA</v>
          </cell>
          <cell r="D56" t="str">
            <v>MAFSU</v>
          </cell>
          <cell r="M56">
            <v>17</v>
          </cell>
          <cell r="N56">
            <v>143</v>
          </cell>
          <cell r="O56">
            <v>0.8</v>
          </cell>
        </row>
        <row r="57">
          <cell r="B57" t="str">
            <v>MA</v>
          </cell>
          <cell r="D57" t="str">
            <v>MAFSU</v>
          </cell>
          <cell r="M57">
            <v>20</v>
          </cell>
          <cell r="N57">
            <v>151</v>
          </cell>
          <cell r="O57">
            <v>1</v>
          </cell>
        </row>
        <row r="58">
          <cell r="B58" t="str">
            <v>MA</v>
          </cell>
          <cell r="D58" t="str">
            <v>MAOPA</v>
          </cell>
          <cell r="M58">
            <v>8</v>
          </cell>
          <cell r="N58">
            <v>16</v>
          </cell>
          <cell r="O58">
            <v>0.4</v>
          </cell>
        </row>
        <row r="59">
          <cell r="B59" t="str">
            <v>MA</v>
          </cell>
          <cell r="D59" t="str">
            <v>MAFSU</v>
          </cell>
          <cell r="M59">
            <v>96</v>
          </cell>
          <cell r="N59">
            <v>872</v>
          </cell>
          <cell r="O59">
            <v>2.5</v>
          </cell>
        </row>
        <row r="60">
          <cell r="B60" t="str">
            <v>MA</v>
          </cell>
          <cell r="D60" t="str">
            <v>MAFSU</v>
          </cell>
          <cell r="M60">
            <v>12</v>
          </cell>
          <cell r="N60">
            <v>532</v>
          </cell>
          <cell r="O60">
            <v>1</v>
          </cell>
        </row>
        <row r="61">
          <cell r="B61" t="str">
            <v>MA</v>
          </cell>
          <cell r="D61" t="str">
            <v>MAFSU</v>
          </cell>
          <cell r="M61">
            <v>334</v>
          </cell>
          <cell r="N61">
            <v>823</v>
          </cell>
          <cell r="O61">
            <v>3.3</v>
          </cell>
        </row>
        <row r="62">
          <cell r="B62" t="str">
            <v>MA</v>
          </cell>
          <cell r="D62" t="str">
            <v>MAFSU</v>
          </cell>
          <cell r="M62">
            <v>25</v>
          </cell>
          <cell r="N62">
            <v>345</v>
          </cell>
          <cell r="O62">
            <v>0.9</v>
          </cell>
        </row>
        <row r="63">
          <cell r="B63" t="str">
            <v>MA</v>
          </cell>
          <cell r="D63" t="str">
            <v>MAOPA</v>
          </cell>
          <cell r="M63">
            <v>14</v>
          </cell>
          <cell r="N63">
            <v>5</v>
          </cell>
          <cell r="O63">
            <v>0.3</v>
          </cell>
        </row>
        <row r="64">
          <cell r="B64" t="str">
            <v>MA</v>
          </cell>
          <cell r="D64" t="str">
            <v>MAFSU</v>
          </cell>
          <cell r="M64">
            <v>22</v>
          </cell>
          <cell r="N64">
            <v>128</v>
          </cell>
          <cell r="O64">
            <v>0.7</v>
          </cell>
        </row>
        <row r="65">
          <cell r="B65" t="str">
            <v>MA</v>
          </cell>
          <cell r="D65" t="str">
            <v>MAFSU</v>
          </cell>
          <cell r="M65">
            <v>91</v>
          </cell>
          <cell r="N65">
            <v>881</v>
          </cell>
          <cell r="O65">
            <v>6.6</v>
          </cell>
        </row>
        <row r="66">
          <cell r="B66" t="str">
            <v>MA</v>
          </cell>
          <cell r="D66" t="str">
            <v>MAFSU</v>
          </cell>
          <cell r="M66">
            <v>1073</v>
          </cell>
          <cell r="N66">
            <v>5686</v>
          </cell>
          <cell r="O66">
            <v>13.9</v>
          </cell>
        </row>
        <row r="67">
          <cell r="B67" t="str">
            <v>MA</v>
          </cell>
          <cell r="D67" t="str">
            <v>MAFSU</v>
          </cell>
          <cell r="M67">
            <v>10</v>
          </cell>
          <cell r="N67">
            <v>293</v>
          </cell>
          <cell r="O67">
            <v>0.5</v>
          </cell>
        </row>
        <row r="68">
          <cell r="B68" t="str">
            <v>MA</v>
          </cell>
          <cell r="D68" t="str">
            <v>MAFSU</v>
          </cell>
          <cell r="M68">
            <v>10</v>
          </cell>
          <cell r="N68">
            <v>185</v>
          </cell>
          <cell r="O68">
            <v>0.5</v>
          </cell>
        </row>
        <row r="69">
          <cell r="B69" t="str">
            <v>MA</v>
          </cell>
          <cell r="D69" t="str">
            <v>MAFSU</v>
          </cell>
          <cell r="M69">
            <v>173</v>
          </cell>
          <cell r="N69">
            <v>1348</v>
          </cell>
          <cell r="O69">
            <v>3.1</v>
          </cell>
        </row>
        <row r="70">
          <cell r="B70" t="str">
            <v>MA</v>
          </cell>
          <cell r="D70" t="str">
            <v>MAFSU</v>
          </cell>
          <cell r="M70">
            <v>50</v>
          </cell>
          <cell r="N70">
            <v>328</v>
          </cell>
          <cell r="O70">
            <v>2.8</v>
          </cell>
        </row>
        <row r="71">
          <cell r="B71" t="str">
            <v>MA</v>
          </cell>
          <cell r="D71" t="str">
            <v>MAFSU</v>
          </cell>
          <cell r="M71">
            <v>142</v>
          </cell>
          <cell r="N71">
            <v>693</v>
          </cell>
          <cell r="O71">
            <v>2.2000000000000002</v>
          </cell>
        </row>
        <row r="72">
          <cell r="B72" t="str">
            <v>MA</v>
          </cell>
          <cell r="D72" t="str">
            <v>MAFSU</v>
          </cell>
          <cell r="M72">
            <v>20</v>
          </cell>
          <cell r="N72">
            <v>111</v>
          </cell>
          <cell r="O72">
            <v>1.5</v>
          </cell>
        </row>
        <row r="73">
          <cell r="B73" t="str">
            <v>MA</v>
          </cell>
          <cell r="D73" t="str">
            <v>MAFSU</v>
          </cell>
          <cell r="M73">
            <v>366</v>
          </cell>
          <cell r="N73">
            <v>2189</v>
          </cell>
          <cell r="O73">
            <v>7.2</v>
          </cell>
        </row>
        <row r="74">
          <cell r="B74" t="str">
            <v>MA</v>
          </cell>
          <cell r="D74" t="str">
            <v>MAFSU</v>
          </cell>
          <cell r="M74">
            <v>340</v>
          </cell>
          <cell r="N74">
            <v>2464</v>
          </cell>
          <cell r="O74">
            <v>9.6999999999999993</v>
          </cell>
        </row>
        <row r="75">
          <cell r="B75" t="str">
            <v>MA</v>
          </cell>
          <cell r="D75" t="str">
            <v>MAFSU</v>
          </cell>
          <cell r="M75">
            <v>389</v>
          </cell>
          <cell r="N75">
            <v>1684</v>
          </cell>
          <cell r="O75">
            <v>6.3</v>
          </cell>
        </row>
        <row r="76">
          <cell r="B76" t="str">
            <v>MA</v>
          </cell>
          <cell r="D76" t="str">
            <v>MAFSU</v>
          </cell>
          <cell r="M76">
            <v>27</v>
          </cell>
          <cell r="N76">
            <v>70</v>
          </cell>
          <cell r="O76">
            <v>0.6</v>
          </cell>
        </row>
        <row r="77">
          <cell r="B77" t="str">
            <v>MA</v>
          </cell>
          <cell r="D77" t="str">
            <v>MAFSU</v>
          </cell>
          <cell r="M77">
            <v>13</v>
          </cell>
          <cell r="N77">
            <v>38</v>
          </cell>
          <cell r="O77">
            <v>0.8</v>
          </cell>
        </row>
        <row r="78">
          <cell r="B78" t="str">
            <v>MA</v>
          </cell>
          <cell r="D78" t="str">
            <v>MAOPA</v>
          </cell>
          <cell r="M78">
            <v>14</v>
          </cell>
          <cell r="N78">
            <v>26</v>
          </cell>
          <cell r="O78">
            <v>0.4</v>
          </cell>
        </row>
        <row r="79">
          <cell r="B79" t="str">
            <v>MA</v>
          </cell>
          <cell r="D79" t="str">
            <v>MAFSU</v>
          </cell>
          <cell r="M79">
            <v>249</v>
          </cell>
          <cell r="N79">
            <v>795</v>
          </cell>
          <cell r="O79">
            <v>7.5</v>
          </cell>
        </row>
        <row r="80">
          <cell r="B80" t="str">
            <v>MA</v>
          </cell>
          <cell r="D80" t="str">
            <v>MAFSU</v>
          </cell>
          <cell r="M80">
            <v>56</v>
          </cell>
          <cell r="N80">
            <v>360</v>
          </cell>
          <cell r="O80">
            <v>4.0999999999999996</v>
          </cell>
        </row>
        <row r="81">
          <cell r="B81" t="str">
            <v>MA</v>
          </cell>
          <cell r="D81" t="str">
            <v>MAFSU</v>
          </cell>
          <cell r="M81">
            <v>1</v>
          </cell>
          <cell r="N81">
            <v>47</v>
          </cell>
          <cell r="O81">
            <v>0.4</v>
          </cell>
        </row>
        <row r="82">
          <cell r="B82" t="str">
            <v>MA</v>
          </cell>
          <cell r="D82" t="str">
            <v>MAFSU</v>
          </cell>
          <cell r="M82">
            <v>6</v>
          </cell>
          <cell r="N82">
            <v>61</v>
          </cell>
          <cell r="O82">
            <v>0.4</v>
          </cell>
        </row>
        <row r="83">
          <cell r="B83" t="str">
            <v>MA</v>
          </cell>
          <cell r="D83" t="str">
            <v>MAFSU</v>
          </cell>
          <cell r="M83">
            <v>101</v>
          </cell>
          <cell r="N83">
            <v>501</v>
          </cell>
          <cell r="O83">
            <v>1.6</v>
          </cell>
        </row>
        <row r="84">
          <cell r="B84" t="str">
            <v>MA</v>
          </cell>
          <cell r="D84" t="str">
            <v>MAFSU</v>
          </cell>
          <cell r="M84">
            <v>219</v>
          </cell>
          <cell r="N84">
            <v>2673</v>
          </cell>
          <cell r="O84">
            <v>2</v>
          </cell>
        </row>
        <row r="85">
          <cell r="B85" t="str">
            <v>MA</v>
          </cell>
          <cell r="D85" t="str">
            <v>MAFSU</v>
          </cell>
          <cell r="M85">
            <v>3</v>
          </cell>
          <cell r="N85">
            <v>17</v>
          </cell>
          <cell r="O85">
            <v>0.4</v>
          </cell>
        </row>
        <row r="86">
          <cell r="B86" t="str">
            <v>MA</v>
          </cell>
          <cell r="D86" t="str">
            <v>MAOPA</v>
          </cell>
          <cell r="M86">
            <v>443</v>
          </cell>
          <cell r="N86">
            <v>194</v>
          </cell>
          <cell r="O86">
            <v>4.0999999999999996</v>
          </cell>
        </row>
        <row r="87">
          <cell r="B87" t="str">
            <v>MA</v>
          </cell>
          <cell r="D87" t="str">
            <v>MAFSU</v>
          </cell>
          <cell r="M87">
            <v>30</v>
          </cell>
          <cell r="N87">
            <v>183</v>
          </cell>
          <cell r="O87">
            <v>0.8</v>
          </cell>
        </row>
        <row r="88">
          <cell r="B88" t="str">
            <v>MA</v>
          </cell>
          <cell r="D88" t="str">
            <v>MAOPA</v>
          </cell>
          <cell r="M88">
            <v>170</v>
          </cell>
          <cell r="N88">
            <v>1267</v>
          </cell>
          <cell r="O88">
            <v>1</v>
          </cell>
        </row>
        <row r="89">
          <cell r="B89" t="str">
            <v>MA</v>
          </cell>
          <cell r="D89" t="str">
            <v>MAOPA</v>
          </cell>
          <cell r="M89">
            <v>1024</v>
          </cell>
          <cell r="N89">
            <v>5357</v>
          </cell>
          <cell r="O89">
            <v>6.3</v>
          </cell>
        </row>
        <row r="90">
          <cell r="B90" t="str">
            <v>MA</v>
          </cell>
          <cell r="D90" t="str">
            <v>MAFSU</v>
          </cell>
          <cell r="M90">
            <v>712</v>
          </cell>
          <cell r="N90">
            <v>4945</v>
          </cell>
          <cell r="O90">
            <v>3.4</v>
          </cell>
        </row>
        <row r="91">
          <cell r="B91" t="str">
            <v>MA</v>
          </cell>
          <cell r="D91" t="str">
            <v>MAFSU</v>
          </cell>
          <cell r="M91">
            <v>36</v>
          </cell>
          <cell r="N91">
            <v>53</v>
          </cell>
          <cell r="O91">
            <v>0.8</v>
          </cell>
        </row>
        <row r="92">
          <cell r="B92" t="str">
            <v>MA</v>
          </cell>
          <cell r="D92" t="str">
            <v>MAFSU</v>
          </cell>
          <cell r="M92">
            <v>13</v>
          </cell>
          <cell r="N92">
            <v>22</v>
          </cell>
          <cell r="O92">
            <v>0.3</v>
          </cell>
        </row>
        <row r="93">
          <cell r="B93" t="str">
            <v>MA</v>
          </cell>
          <cell r="D93" t="str">
            <v>MAOPA</v>
          </cell>
          <cell r="M93">
            <v>24</v>
          </cell>
          <cell r="N93">
            <v>228</v>
          </cell>
          <cell r="O93">
            <v>0.6</v>
          </cell>
        </row>
        <row r="94">
          <cell r="B94" t="str">
            <v>MA</v>
          </cell>
          <cell r="D94" t="str">
            <v>MAOPA</v>
          </cell>
          <cell r="M94">
            <v>16</v>
          </cell>
          <cell r="N94">
            <v>433</v>
          </cell>
          <cell r="O94">
            <v>0</v>
          </cell>
        </row>
        <row r="95">
          <cell r="B95" t="str">
            <v>MA</v>
          </cell>
          <cell r="D95" t="str">
            <v>MAOPA</v>
          </cell>
          <cell r="M95">
            <v>55</v>
          </cell>
          <cell r="N95">
            <v>127</v>
          </cell>
          <cell r="O95">
            <v>0.8</v>
          </cell>
        </row>
        <row r="96">
          <cell r="B96" t="str">
            <v>MA</v>
          </cell>
          <cell r="D96" t="str">
            <v>MAFSU</v>
          </cell>
          <cell r="M96">
            <v>86</v>
          </cell>
          <cell r="N96">
            <v>1461</v>
          </cell>
          <cell r="O96">
            <v>2</v>
          </cell>
        </row>
        <row r="97">
          <cell r="B97" t="str">
            <v>MA</v>
          </cell>
          <cell r="D97" t="str">
            <v>MAFSU</v>
          </cell>
          <cell r="M97">
            <v>59</v>
          </cell>
          <cell r="N97">
            <v>666</v>
          </cell>
          <cell r="O97">
            <v>0.8</v>
          </cell>
        </row>
        <row r="98">
          <cell r="B98" t="str">
            <v>MA</v>
          </cell>
          <cell r="D98" t="str">
            <v>MAFSU</v>
          </cell>
          <cell r="M98">
            <v>175</v>
          </cell>
          <cell r="N98">
            <v>9563</v>
          </cell>
          <cell r="O98">
            <v>5.8</v>
          </cell>
        </row>
        <row r="99">
          <cell r="B99" t="str">
            <v>MA</v>
          </cell>
          <cell r="D99" t="str">
            <v>MAOPA</v>
          </cell>
          <cell r="M99">
            <v>59</v>
          </cell>
          <cell r="N99">
            <v>533</v>
          </cell>
          <cell r="O99">
            <v>1</v>
          </cell>
        </row>
        <row r="100">
          <cell r="B100" t="str">
            <v>MA</v>
          </cell>
          <cell r="D100" t="str">
            <v>MAOPA</v>
          </cell>
          <cell r="M100">
            <v>82</v>
          </cell>
          <cell r="N100">
            <v>538</v>
          </cell>
          <cell r="O100">
            <v>1</v>
          </cell>
        </row>
        <row r="101">
          <cell r="B101" t="str">
            <v>MA</v>
          </cell>
          <cell r="D101" t="str">
            <v>MAFSU</v>
          </cell>
          <cell r="M101">
            <v>11</v>
          </cell>
          <cell r="N101">
            <v>9</v>
          </cell>
          <cell r="O101">
            <v>0.3</v>
          </cell>
        </row>
        <row r="102">
          <cell r="B102" t="str">
            <v>MA</v>
          </cell>
          <cell r="D102" t="str">
            <v>MAOPA</v>
          </cell>
          <cell r="M102">
            <v>195</v>
          </cell>
          <cell r="N102">
            <v>632</v>
          </cell>
          <cell r="O102">
            <v>1.5</v>
          </cell>
        </row>
        <row r="103">
          <cell r="B103" t="str">
            <v>MA</v>
          </cell>
          <cell r="D103" t="str">
            <v>MAOPA</v>
          </cell>
          <cell r="M103">
            <v>1411</v>
          </cell>
          <cell r="N103">
            <v>1649</v>
          </cell>
          <cell r="O103">
            <v>6.2</v>
          </cell>
        </row>
        <row r="104">
          <cell r="B104" t="str">
            <v>MA</v>
          </cell>
          <cell r="D104" t="str">
            <v>MAFSU</v>
          </cell>
          <cell r="M104">
            <v>63</v>
          </cell>
          <cell r="N104">
            <v>328</v>
          </cell>
          <cell r="O104">
            <v>1</v>
          </cell>
        </row>
        <row r="105">
          <cell r="B105" t="str">
            <v>MA</v>
          </cell>
          <cell r="D105" t="str">
            <v>MAOPA</v>
          </cell>
          <cell r="M105">
            <v>17</v>
          </cell>
          <cell r="N105">
            <v>165</v>
          </cell>
          <cell r="O105">
            <v>0.1</v>
          </cell>
        </row>
        <row r="106">
          <cell r="B106" t="str">
            <v>MA</v>
          </cell>
          <cell r="D106" t="str">
            <v>MAOPA</v>
          </cell>
          <cell r="M106">
            <v>4629</v>
          </cell>
          <cell r="N106">
            <v>2450</v>
          </cell>
          <cell r="O106">
            <v>15.7</v>
          </cell>
        </row>
        <row r="107">
          <cell r="B107" t="str">
            <v>MA</v>
          </cell>
          <cell r="D107" t="str">
            <v>MAOPA</v>
          </cell>
          <cell r="M107">
            <v>2297</v>
          </cell>
          <cell r="N107">
            <v>8421</v>
          </cell>
          <cell r="O107">
            <v>23</v>
          </cell>
        </row>
        <row r="108">
          <cell r="B108" t="str">
            <v>MA</v>
          </cell>
          <cell r="D108" t="str">
            <v>MAOPA</v>
          </cell>
          <cell r="M108">
            <v>86</v>
          </cell>
          <cell r="N108">
            <v>304</v>
          </cell>
          <cell r="O108">
            <v>1.9</v>
          </cell>
        </row>
        <row r="109">
          <cell r="B109" t="str">
            <v>MA</v>
          </cell>
          <cell r="D109" t="str">
            <v>MAFSU</v>
          </cell>
          <cell r="M109">
            <v>130</v>
          </cell>
          <cell r="N109">
            <v>254</v>
          </cell>
          <cell r="O109">
            <v>3.4</v>
          </cell>
        </row>
        <row r="110">
          <cell r="B110" t="str">
            <v>MA</v>
          </cell>
          <cell r="D110" t="str">
            <v>MAOPA</v>
          </cell>
          <cell r="M110">
            <v>65</v>
          </cell>
          <cell r="N110">
            <v>889</v>
          </cell>
          <cell r="O110">
            <v>1.5</v>
          </cell>
        </row>
        <row r="111">
          <cell r="B111" t="str">
            <v>MA</v>
          </cell>
          <cell r="D111" t="str">
            <v>MAFSU</v>
          </cell>
          <cell r="M111">
            <v>18</v>
          </cell>
          <cell r="N111">
            <v>73</v>
          </cell>
          <cell r="O111">
            <v>0.9</v>
          </cell>
        </row>
        <row r="112">
          <cell r="B112" t="str">
            <v>MA</v>
          </cell>
          <cell r="D112" t="str">
            <v>MAOPA</v>
          </cell>
          <cell r="M112">
            <v>135</v>
          </cell>
          <cell r="N112">
            <v>940</v>
          </cell>
          <cell r="O112">
            <v>2.2999999999999998</v>
          </cell>
        </row>
        <row r="113">
          <cell r="B113" t="str">
            <v>MA</v>
          </cell>
          <cell r="D113" t="str">
            <v>MAOPA</v>
          </cell>
          <cell r="M113">
            <v>33</v>
          </cell>
          <cell r="N113">
            <v>1346</v>
          </cell>
          <cell r="O113">
            <v>3.1</v>
          </cell>
        </row>
        <row r="114">
          <cell r="B114" t="str">
            <v>MA</v>
          </cell>
          <cell r="D114" t="str">
            <v>MAOPA</v>
          </cell>
          <cell r="M114">
            <v>449</v>
          </cell>
          <cell r="N114">
            <v>1190</v>
          </cell>
          <cell r="O114">
            <v>2.2999999999999998</v>
          </cell>
        </row>
        <row r="115">
          <cell r="B115" t="str">
            <v>MA</v>
          </cell>
          <cell r="D115" t="str">
            <v>MAFSU</v>
          </cell>
          <cell r="M115">
            <v>10</v>
          </cell>
          <cell r="N115">
            <v>33</v>
          </cell>
          <cell r="O115">
            <v>0.3</v>
          </cell>
        </row>
        <row r="116">
          <cell r="B116" t="str">
            <v>MA</v>
          </cell>
          <cell r="D116" t="str">
            <v>MAFSU</v>
          </cell>
          <cell r="M116">
            <v>15</v>
          </cell>
          <cell r="N116">
            <v>118</v>
          </cell>
          <cell r="O116">
            <v>0.5</v>
          </cell>
        </row>
        <row r="117">
          <cell r="B117" t="str">
            <v>MA</v>
          </cell>
          <cell r="D117" t="str">
            <v>MAFSU</v>
          </cell>
          <cell r="M117">
            <v>0</v>
          </cell>
          <cell r="N117">
            <v>194</v>
          </cell>
          <cell r="O117">
            <v>0.8</v>
          </cell>
        </row>
        <row r="118">
          <cell r="B118" t="str">
            <v>MA</v>
          </cell>
          <cell r="D118" t="str">
            <v>MAFSU</v>
          </cell>
          <cell r="M118">
            <v>71</v>
          </cell>
          <cell r="N118">
            <v>586</v>
          </cell>
          <cell r="O118">
            <v>1.7</v>
          </cell>
        </row>
        <row r="119">
          <cell r="B119" t="str">
            <v>MA</v>
          </cell>
          <cell r="D119" t="str">
            <v>MAFSU</v>
          </cell>
          <cell r="M119">
            <v>10</v>
          </cell>
          <cell r="N119">
            <v>292</v>
          </cell>
          <cell r="O119">
            <v>1.5</v>
          </cell>
        </row>
        <row r="120">
          <cell r="B120" t="str">
            <v>MA</v>
          </cell>
          <cell r="D120" t="str">
            <v>MAFSU</v>
          </cell>
          <cell r="M120">
            <v>13</v>
          </cell>
          <cell r="N120">
            <v>65</v>
          </cell>
          <cell r="O120">
            <v>0.4</v>
          </cell>
        </row>
        <row r="121">
          <cell r="B121" t="str">
            <v>MA</v>
          </cell>
          <cell r="D121" t="str">
            <v>MAOPA</v>
          </cell>
          <cell r="M121">
            <v>75</v>
          </cell>
          <cell r="N121">
            <v>176</v>
          </cell>
          <cell r="O121">
            <v>0.9</v>
          </cell>
        </row>
        <row r="122">
          <cell r="B122" t="str">
            <v>RI</v>
          </cell>
          <cell r="D122" t="str">
            <v>RIFSU</v>
          </cell>
          <cell r="M122">
            <v>163</v>
          </cell>
          <cell r="N122">
            <v>876</v>
          </cell>
          <cell r="O122">
            <v>3.3</v>
          </cell>
        </row>
        <row r="123">
          <cell r="B123" t="str">
            <v>RI</v>
          </cell>
          <cell r="D123" t="str">
            <v>RIOPA</v>
          </cell>
          <cell r="M123">
            <v>7</v>
          </cell>
          <cell r="N123">
            <v>57</v>
          </cell>
          <cell r="O123">
            <v>0.3</v>
          </cell>
        </row>
        <row r="124">
          <cell r="B124" t="str">
            <v>RI</v>
          </cell>
          <cell r="D124" t="str">
            <v>RIFSU</v>
          </cell>
          <cell r="M124">
            <v>22</v>
          </cell>
          <cell r="N124">
            <v>219</v>
          </cell>
          <cell r="O124">
            <v>0.8</v>
          </cell>
        </row>
        <row r="125">
          <cell r="B125" t="str">
            <v>RI</v>
          </cell>
          <cell r="D125" t="str">
            <v>RIFSU</v>
          </cell>
          <cell r="M125">
            <v>398</v>
          </cell>
          <cell r="N125">
            <v>1763</v>
          </cell>
          <cell r="O125">
            <v>14.7</v>
          </cell>
        </row>
        <row r="126">
          <cell r="B126" t="str">
            <v>RI</v>
          </cell>
          <cell r="D126" t="str">
            <v>RIOPA</v>
          </cell>
          <cell r="M126">
            <v>8</v>
          </cell>
          <cell r="N126">
            <v>20</v>
          </cell>
          <cell r="O126">
            <v>0.3</v>
          </cell>
        </row>
        <row r="127">
          <cell r="B127" t="str">
            <v>RI</v>
          </cell>
          <cell r="D127" t="str">
            <v>RIFSU</v>
          </cell>
          <cell r="M127">
            <v>23</v>
          </cell>
          <cell r="N127">
            <v>114</v>
          </cell>
          <cell r="O127">
            <v>1.5</v>
          </cell>
        </row>
        <row r="128">
          <cell r="B128" t="str">
            <v>RI</v>
          </cell>
          <cell r="D128" t="str">
            <v>RIFSU</v>
          </cell>
          <cell r="M128">
            <v>47</v>
          </cell>
          <cell r="N128">
            <v>69</v>
          </cell>
          <cell r="O128">
            <v>0.7</v>
          </cell>
        </row>
        <row r="129">
          <cell r="B129" t="str">
            <v>RI</v>
          </cell>
          <cell r="D129" t="str">
            <v>RIOPA</v>
          </cell>
          <cell r="M129">
            <v>333</v>
          </cell>
          <cell r="N129">
            <v>285</v>
          </cell>
          <cell r="O129">
            <v>1.1000000000000001</v>
          </cell>
        </row>
        <row r="130">
          <cell r="B130" t="str">
            <v>RI</v>
          </cell>
          <cell r="D130" t="str">
            <v>RIFSU</v>
          </cell>
          <cell r="M130">
            <v>82</v>
          </cell>
          <cell r="N130">
            <v>465</v>
          </cell>
          <cell r="O130">
            <v>0.6</v>
          </cell>
        </row>
        <row r="131">
          <cell r="B131" t="str">
            <v>RI</v>
          </cell>
          <cell r="D131" t="str">
            <v>RIFSU</v>
          </cell>
          <cell r="M131">
            <v>308</v>
          </cell>
          <cell r="N131">
            <v>1902</v>
          </cell>
          <cell r="O131">
            <v>3.3</v>
          </cell>
        </row>
        <row r="132">
          <cell r="B132" t="str">
            <v>RI</v>
          </cell>
          <cell r="D132" t="str">
            <v>RIOPA</v>
          </cell>
          <cell r="M132">
            <v>20</v>
          </cell>
          <cell r="N132">
            <v>41</v>
          </cell>
          <cell r="O132">
            <v>0.3</v>
          </cell>
        </row>
        <row r="133">
          <cell r="B133" t="str">
            <v>RI</v>
          </cell>
          <cell r="D133" t="str">
            <v>RIFSU</v>
          </cell>
          <cell r="M133">
            <v>173</v>
          </cell>
          <cell r="N133">
            <v>1011</v>
          </cell>
          <cell r="O133">
            <v>2.2000000000000002</v>
          </cell>
        </row>
        <row r="134">
          <cell r="B134" t="str">
            <v>RI</v>
          </cell>
          <cell r="D134" t="str">
            <v>RIFSU</v>
          </cell>
          <cell r="M134">
            <v>49</v>
          </cell>
          <cell r="N134">
            <v>48</v>
          </cell>
          <cell r="O134">
            <v>1.1000000000000001</v>
          </cell>
        </row>
        <row r="135">
          <cell r="B135" t="str">
            <v>RI</v>
          </cell>
          <cell r="D135" t="str">
            <v>RIFSU</v>
          </cell>
          <cell r="M135">
            <v>80</v>
          </cell>
          <cell r="N135">
            <v>570</v>
          </cell>
          <cell r="O135">
            <v>3.6</v>
          </cell>
        </row>
        <row r="136">
          <cell r="B136" t="str">
            <v>RI</v>
          </cell>
          <cell r="D136" t="str">
            <v>RIOPA</v>
          </cell>
          <cell r="M136">
            <v>7</v>
          </cell>
          <cell r="N136">
            <v>35</v>
          </cell>
          <cell r="O136">
            <v>0.2</v>
          </cell>
        </row>
        <row r="137">
          <cell r="B137" t="str">
            <v>RI</v>
          </cell>
          <cell r="D137" t="str">
            <v>RIFSU</v>
          </cell>
          <cell r="M137">
            <v>218</v>
          </cell>
          <cell r="N137">
            <v>882</v>
          </cell>
          <cell r="O137">
            <v>4.8</v>
          </cell>
        </row>
        <row r="138">
          <cell r="B138" t="str">
            <v>RI</v>
          </cell>
          <cell r="D138" t="str">
            <v>RIOPA</v>
          </cell>
          <cell r="M138">
            <v>55</v>
          </cell>
          <cell r="N138">
            <v>21</v>
          </cell>
          <cell r="O138">
            <v>1</v>
          </cell>
        </row>
        <row r="139">
          <cell r="B139" t="str">
            <v>RI</v>
          </cell>
          <cell r="D139" t="str">
            <v>RIFSU</v>
          </cell>
          <cell r="M139">
            <v>11</v>
          </cell>
          <cell r="N139">
            <v>37</v>
          </cell>
          <cell r="O139">
            <v>0.5</v>
          </cell>
        </row>
        <row r="140">
          <cell r="B140" t="str">
            <v>RI</v>
          </cell>
          <cell r="D140" t="str">
            <v>RIFSU</v>
          </cell>
          <cell r="M140">
            <v>140</v>
          </cell>
          <cell r="N140">
            <v>332</v>
          </cell>
          <cell r="O140">
            <v>1.6</v>
          </cell>
        </row>
        <row r="141">
          <cell r="B141" t="str">
            <v>RI</v>
          </cell>
          <cell r="D141" t="str">
            <v>RIFSU</v>
          </cell>
          <cell r="M141">
            <v>2</v>
          </cell>
          <cell r="N141">
            <v>9</v>
          </cell>
          <cell r="O141">
            <v>0.3</v>
          </cell>
        </row>
        <row r="142">
          <cell r="B142" t="str">
            <v>RI</v>
          </cell>
          <cell r="D142" t="str">
            <v>RIOPA</v>
          </cell>
          <cell r="M142">
            <v>11</v>
          </cell>
          <cell r="N142">
            <v>10</v>
          </cell>
          <cell r="O142">
            <v>0.6</v>
          </cell>
        </row>
        <row r="143">
          <cell r="B143" t="str">
            <v>RI</v>
          </cell>
          <cell r="D143" t="str">
            <v>RIOPA</v>
          </cell>
          <cell r="M143">
            <v>316</v>
          </cell>
          <cell r="N143">
            <v>188</v>
          </cell>
          <cell r="O143">
            <v>4.0999999999999996</v>
          </cell>
        </row>
        <row r="144">
          <cell r="B144" t="str">
            <v>RI</v>
          </cell>
          <cell r="D144" t="str">
            <v>RIOPA</v>
          </cell>
          <cell r="M144">
            <v>35</v>
          </cell>
          <cell r="N144">
            <v>180</v>
          </cell>
          <cell r="O144">
            <v>0.9</v>
          </cell>
        </row>
        <row r="145">
          <cell r="B145" t="str">
            <v>RI</v>
          </cell>
          <cell r="D145" t="str">
            <v>RIFSU</v>
          </cell>
          <cell r="M145">
            <v>21</v>
          </cell>
          <cell r="N145">
            <v>71</v>
          </cell>
          <cell r="O145">
            <v>0.3</v>
          </cell>
        </row>
        <row r="146">
          <cell r="B146" t="str">
            <v>RI</v>
          </cell>
          <cell r="D146" t="str">
            <v>RIFSU</v>
          </cell>
          <cell r="M146">
            <v>33</v>
          </cell>
          <cell r="N146">
            <v>42</v>
          </cell>
          <cell r="O146">
            <v>0.5</v>
          </cell>
        </row>
        <row r="147">
          <cell r="B147" t="str">
            <v>RI</v>
          </cell>
          <cell r="D147" t="str">
            <v>RIFSU</v>
          </cell>
          <cell r="M147">
            <v>8</v>
          </cell>
          <cell r="N147">
            <v>65</v>
          </cell>
          <cell r="O147">
            <v>0.1</v>
          </cell>
        </row>
        <row r="148">
          <cell r="B148" t="str">
            <v>RI</v>
          </cell>
          <cell r="D148" t="str">
            <v>RIOPA</v>
          </cell>
          <cell r="M148">
            <v>11</v>
          </cell>
          <cell r="N148">
            <v>107</v>
          </cell>
          <cell r="O148">
            <v>0.3</v>
          </cell>
        </row>
        <row r="149">
          <cell r="B149" t="str">
            <v>RI</v>
          </cell>
          <cell r="D149" t="str">
            <v>RIFSU</v>
          </cell>
          <cell r="M149">
            <v>22</v>
          </cell>
          <cell r="N149">
            <v>101</v>
          </cell>
          <cell r="O149">
            <v>0.4</v>
          </cell>
        </row>
        <row r="150">
          <cell r="B150" t="str">
            <v>RI</v>
          </cell>
          <cell r="D150" t="str">
            <v>RIFSU</v>
          </cell>
          <cell r="M150">
            <v>26</v>
          </cell>
          <cell r="N150">
            <v>368</v>
          </cell>
          <cell r="O150">
            <v>0.3</v>
          </cell>
        </row>
        <row r="151">
          <cell r="B151" t="str">
            <v>RI</v>
          </cell>
          <cell r="D151" t="str">
            <v>RIOPA</v>
          </cell>
          <cell r="M151">
            <v>26</v>
          </cell>
          <cell r="N151">
            <v>75</v>
          </cell>
          <cell r="O151">
            <v>0.4</v>
          </cell>
        </row>
        <row r="152">
          <cell r="B152" t="str">
            <v>RI</v>
          </cell>
          <cell r="D152" t="str">
            <v>RIFSU</v>
          </cell>
          <cell r="M152">
            <v>6</v>
          </cell>
          <cell r="N152">
            <v>14</v>
          </cell>
          <cell r="O152">
            <v>0.2</v>
          </cell>
        </row>
        <row r="153">
          <cell r="B153" t="str">
            <v>RI</v>
          </cell>
          <cell r="D153" t="str">
            <v>RIOPA</v>
          </cell>
          <cell r="M153">
            <v>40</v>
          </cell>
          <cell r="N153">
            <v>266</v>
          </cell>
          <cell r="O153">
            <v>0.4</v>
          </cell>
        </row>
        <row r="154">
          <cell r="B154" t="str">
            <v>RI</v>
          </cell>
          <cell r="D154" t="str">
            <v>RIFSU</v>
          </cell>
          <cell r="M154">
            <v>37</v>
          </cell>
          <cell r="N154">
            <v>368</v>
          </cell>
          <cell r="O154">
            <v>0.4</v>
          </cell>
        </row>
        <row r="155">
          <cell r="B155" t="str">
            <v>RI</v>
          </cell>
          <cell r="D155" t="str">
            <v>RIOPA</v>
          </cell>
          <cell r="M155">
            <v>12</v>
          </cell>
          <cell r="N155">
            <v>8</v>
          </cell>
          <cell r="O155">
            <v>0.3</v>
          </cell>
        </row>
        <row r="156">
          <cell r="B156" t="str">
            <v>RI</v>
          </cell>
          <cell r="D156" t="str">
            <v>RIOPA</v>
          </cell>
          <cell r="M156">
            <v>46</v>
          </cell>
          <cell r="N156">
            <v>181</v>
          </cell>
          <cell r="O156">
            <v>0.6</v>
          </cell>
        </row>
        <row r="157">
          <cell r="B157" t="str">
            <v>CT</v>
          </cell>
          <cell r="D157" t="str">
            <v>CTFSU</v>
          </cell>
          <cell r="M157">
            <v>116</v>
          </cell>
          <cell r="N157">
            <v>1317</v>
          </cell>
          <cell r="O157">
            <v>0.2</v>
          </cell>
        </row>
        <row r="158">
          <cell r="B158" t="str">
            <v>CT</v>
          </cell>
          <cell r="D158" t="str">
            <v>CTFSU</v>
          </cell>
          <cell r="M158">
            <v>7</v>
          </cell>
          <cell r="N158">
            <v>77</v>
          </cell>
          <cell r="O158">
            <v>0.4</v>
          </cell>
        </row>
        <row r="159">
          <cell r="B159" t="str">
            <v>CT</v>
          </cell>
          <cell r="D159" t="str">
            <v>CTFSU</v>
          </cell>
          <cell r="M159">
            <v>68</v>
          </cell>
          <cell r="N159">
            <v>426</v>
          </cell>
          <cell r="O159">
            <v>1.9</v>
          </cell>
        </row>
        <row r="160">
          <cell r="B160" t="str">
            <v>CT</v>
          </cell>
          <cell r="D160" t="str">
            <v>CTOPA</v>
          </cell>
          <cell r="M160">
            <v>0</v>
          </cell>
          <cell r="N160">
            <v>34</v>
          </cell>
          <cell r="O160">
            <v>0</v>
          </cell>
        </row>
        <row r="161">
          <cell r="B161" t="str">
            <v>CT</v>
          </cell>
          <cell r="D161" t="str">
            <v>CTFSU</v>
          </cell>
          <cell r="M161">
            <v>23</v>
          </cell>
          <cell r="N161">
            <v>206</v>
          </cell>
          <cell r="O161">
            <v>0.4</v>
          </cell>
        </row>
        <row r="162">
          <cell r="B162" t="str">
            <v>CT</v>
          </cell>
          <cell r="D162" t="str">
            <v>CTFSU</v>
          </cell>
          <cell r="M162">
            <v>24</v>
          </cell>
          <cell r="N162">
            <v>41</v>
          </cell>
          <cell r="O162">
            <v>0.4</v>
          </cell>
        </row>
        <row r="163">
          <cell r="B163" t="str">
            <v>CT</v>
          </cell>
          <cell r="D163" t="str">
            <v>CTFSU</v>
          </cell>
          <cell r="M163">
            <v>4</v>
          </cell>
          <cell r="N163">
            <v>10</v>
          </cell>
          <cell r="O163">
            <v>0.3</v>
          </cell>
        </row>
        <row r="164">
          <cell r="B164" t="str">
            <v>CT</v>
          </cell>
          <cell r="D164" t="str">
            <v>CTFSU</v>
          </cell>
          <cell r="M164">
            <v>25</v>
          </cell>
          <cell r="N164">
            <v>36</v>
          </cell>
          <cell r="O164">
            <v>0.3</v>
          </cell>
        </row>
        <row r="165">
          <cell r="B165" t="str">
            <v>CT</v>
          </cell>
          <cell r="D165" t="str">
            <v>CTFSU</v>
          </cell>
          <cell r="M165">
            <v>77</v>
          </cell>
          <cell r="N165">
            <v>1435</v>
          </cell>
          <cell r="O165">
            <v>1.5</v>
          </cell>
        </row>
        <row r="166">
          <cell r="B166" t="str">
            <v>CT</v>
          </cell>
          <cell r="D166" t="str">
            <v>CTFSU</v>
          </cell>
          <cell r="M166">
            <v>5</v>
          </cell>
          <cell r="N166">
            <v>19</v>
          </cell>
          <cell r="O166">
            <v>0.1</v>
          </cell>
        </row>
        <row r="167">
          <cell r="B167" t="str">
            <v>CT</v>
          </cell>
          <cell r="D167" t="str">
            <v>CTFSU</v>
          </cell>
          <cell r="M167">
            <v>21</v>
          </cell>
          <cell r="N167">
            <v>97</v>
          </cell>
          <cell r="O167">
            <v>0.4</v>
          </cell>
        </row>
        <row r="168">
          <cell r="B168" t="str">
            <v>CT</v>
          </cell>
          <cell r="D168" t="str">
            <v>CTFSU</v>
          </cell>
          <cell r="M168">
            <v>27</v>
          </cell>
          <cell r="N168">
            <v>72</v>
          </cell>
          <cell r="O168">
            <v>0.3</v>
          </cell>
        </row>
        <row r="169">
          <cell r="B169" t="str">
            <v>CT</v>
          </cell>
          <cell r="D169" t="str">
            <v>CTFSU</v>
          </cell>
          <cell r="M169">
            <v>8</v>
          </cell>
          <cell r="N169">
            <v>31</v>
          </cell>
          <cell r="O169">
            <v>0.3</v>
          </cell>
        </row>
        <row r="170">
          <cell r="B170" t="str">
            <v>CT</v>
          </cell>
          <cell r="D170" t="str">
            <v>CTFSU</v>
          </cell>
          <cell r="M170">
            <v>2</v>
          </cell>
          <cell r="N170">
            <v>3</v>
          </cell>
          <cell r="O170">
            <v>0.3</v>
          </cell>
        </row>
        <row r="171">
          <cell r="B171" t="str">
            <v>CT</v>
          </cell>
          <cell r="D171" t="str">
            <v>CTFSU</v>
          </cell>
          <cell r="M171">
            <v>1</v>
          </cell>
          <cell r="N171">
            <v>28</v>
          </cell>
          <cell r="O171">
            <v>0.3</v>
          </cell>
        </row>
        <row r="172">
          <cell r="B172" t="str">
            <v>CT</v>
          </cell>
          <cell r="D172" t="str">
            <v>CTOPA</v>
          </cell>
          <cell r="M172">
            <v>4</v>
          </cell>
          <cell r="N172">
            <v>4</v>
          </cell>
          <cell r="O172">
            <v>0.3</v>
          </cell>
        </row>
        <row r="173">
          <cell r="B173" t="str">
            <v>CT</v>
          </cell>
          <cell r="D173" t="str">
            <v>CTOPA</v>
          </cell>
          <cell r="M173">
            <v>40</v>
          </cell>
          <cell r="N173">
            <v>103</v>
          </cell>
          <cell r="O173">
            <v>1.1000000000000001</v>
          </cell>
        </row>
        <row r="174">
          <cell r="B174" t="str">
            <v>CT</v>
          </cell>
          <cell r="D174" t="str">
            <v>CTOPA</v>
          </cell>
          <cell r="M174">
            <v>80</v>
          </cell>
          <cell r="N174">
            <v>582</v>
          </cell>
          <cell r="O174">
            <v>2.1</v>
          </cell>
        </row>
        <row r="175">
          <cell r="B175" t="str">
            <v>CT</v>
          </cell>
          <cell r="D175" t="str">
            <v>CTFSU</v>
          </cell>
          <cell r="M175">
            <v>1</v>
          </cell>
          <cell r="N175">
            <v>27</v>
          </cell>
          <cell r="O175">
            <v>0.8</v>
          </cell>
        </row>
        <row r="176">
          <cell r="B176" t="str">
            <v>CT</v>
          </cell>
          <cell r="D176" t="str">
            <v>CTFSU</v>
          </cell>
          <cell r="M176">
            <v>13</v>
          </cell>
          <cell r="N176">
            <v>148</v>
          </cell>
          <cell r="O176">
            <v>1.1000000000000001</v>
          </cell>
        </row>
        <row r="177">
          <cell r="B177" t="str">
            <v>CT</v>
          </cell>
          <cell r="D177" t="str">
            <v>CTFSU</v>
          </cell>
          <cell r="M177">
            <v>14</v>
          </cell>
          <cell r="N177">
            <v>50</v>
          </cell>
          <cell r="O177">
            <v>0.9</v>
          </cell>
        </row>
        <row r="178">
          <cell r="B178" t="str">
            <v>CT</v>
          </cell>
          <cell r="D178" t="str">
            <v>CTFSU</v>
          </cell>
          <cell r="M178">
            <v>2</v>
          </cell>
          <cell r="N178">
            <v>78</v>
          </cell>
          <cell r="O178">
            <v>0.5</v>
          </cell>
        </row>
        <row r="179">
          <cell r="B179" t="str">
            <v>CT</v>
          </cell>
          <cell r="D179" t="str">
            <v>CTFSU</v>
          </cell>
          <cell r="M179">
            <v>4</v>
          </cell>
          <cell r="N179">
            <v>16</v>
          </cell>
          <cell r="O179">
            <v>0.5</v>
          </cell>
        </row>
        <row r="180">
          <cell r="B180" t="str">
            <v>CT</v>
          </cell>
          <cell r="D180" t="str">
            <v>CTFSU</v>
          </cell>
          <cell r="M180">
            <v>40</v>
          </cell>
          <cell r="N180">
            <v>86</v>
          </cell>
          <cell r="O180">
            <v>0.8</v>
          </cell>
        </row>
        <row r="181">
          <cell r="B181" t="str">
            <v>CT</v>
          </cell>
          <cell r="D181" t="str">
            <v>CTFSU</v>
          </cell>
          <cell r="M181">
            <v>2</v>
          </cell>
          <cell r="N181">
            <v>85</v>
          </cell>
          <cell r="O181">
            <v>0.8</v>
          </cell>
        </row>
        <row r="182">
          <cell r="B182" t="str">
            <v>CT</v>
          </cell>
          <cell r="D182" t="str">
            <v>CTFSU</v>
          </cell>
          <cell r="M182">
            <v>119</v>
          </cell>
          <cell r="N182">
            <v>611</v>
          </cell>
          <cell r="O182">
            <v>2.8</v>
          </cell>
        </row>
        <row r="183">
          <cell r="B183" t="str">
            <v>CT</v>
          </cell>
          <cell r="D183" t="str">
            <v>CTOPA</v>
          </cell>
          <cell r="M183">
            <v>13</v>
          </cell>
          <cell r="N183">
            <v>72</v>
          </cell>
          <cell r="O183">
            <v>0</v>
          </cell>
        </row>
        <row r="184">
          <cell r="B184" t="str">
            <v>CT</v>
          </cell>
          <cell r="D184" t="str">
            <v>CTFSU</v>
          </cell>
          <cell r="M184">
            <v>32</v>
          </cell>
          <cell r="N184">
            <v>973</v>
          </cell>
          <cell r="O184">
            <v>0.6</v>
          </cell>
        </row>
        <row r="185">
          <cell r="B185" t="str">
            <v>CT</v>
          </cell>
          <cell r="D185" t="str">
            <v>CTOPA</v>
          </cell>
          <cell r="M185">
            <v>6</v>
          </cell>
          <cell r="N185">
            <v>33</v>
          </cell>
          <cell r="O185">
            <v>0</v>
          </cell>
        </row>
        <row r="186">
          <cell r="B186" t="str">
            <v>CT</v>
          </cell>
          <cell r="D186" t="str">
            <v>CTFSU</v>
          </cell>
          <cell r="M186">
            <v>13</v>
          </cell>
          <cell r="N186">
            <v>79</v>
          </cell>
          <cell r="O186">
            <v>0.8</v>
          </cell>
        </row>
        <row r="187">
          <cell r="B187" t="str">
            <v>CT</v>
          </cell>
          <cell r="D187" t="str">
            <v>CTFSU</v>
          </cell>
          <cell r="M187">
            <v>93</v>
          </cell>
          <cell r="N187">
            <v>990</v>
          </cell>
          <cell r="O187">
            <v>3.3</v>
          </cell>
        </row>
        <row r="188">
          <cell r="B188" t="str">
            <v>CT</v>
          </cell>
          <cell r="D188" t="str">
            <v>CTOPA</v>
          </cell>
          <cell r="M188">
            <v>48</v>
          </cell>
          <cell r="N188">
            <v>681</v>
          </cell>
          <cell r="O188">
            <v>2.2999999999999998</v>
          </cell>
        </row>
        <row r="189">
          <cell r="B189" t="str">
            <v>NY</v>
          </cell>
          <cell r="D189" t="str">
            <v>NYFSU</v>
          </cell>
          <cell r="M189">
            <v>15</v>
          </cell>
          <cell r="N189">
            <v>38</v>
          </cell>
          <cell r="O189">
            <v>0.5</v>
          </cell>
        </row>
        <row r="190">
          <cell r="B190" t="str">
            <v>NY</v>
          </cell>
          <cell r="D190" t="str">
            <v>NYOPA</v>
          </cell>
          <cell r="M190">
            <v>7</v>
          </cell>
          <cell r="N190">
            <v>45</v>
          </cell>
          <cell r="O190">
            <v>0.4</v>
          </cell>
        </row>
        <row r="191">
          <cell r="B191" t="str">
            <v>NY</v>
          </cell>
          <cell r="D191" t="str">
            <v>NYOPA</v>
          </cell>
          <cell r="M191">
            <v>10</v>
          </cell>
          <cell r="N191">
            <v>45</v>
          </cell>
          <cell r="O191">
            <v>0.3</v>
          </cell>
        </row>
        <row r="192">
          <cell r="B192" t="str">
            <v>NY</v>
          </cell>
          <cell r="D192" t="str">
            <v>NYFSU</v>
          </cell>
          <cell r="M192">
            <v>13</v>
          </cell>
          <cell r="N192">
            <v>13</v>
          </cell>
          <cell r="O192">
            <v>0.8</v>
          </cell>
        </row>
        <row r="193">
          <cell r="B193" t="str">
            <v>NY</v>
          </cell>
          <cell r="D193" t="str">
            <v>NYOPA</v>
          </cell>
          <cell r="M193">
            <v>24</v>
          </cell>
          <cell r="N193">
            <v>97</v>
          </cell>
          <cell r="O193">
            <v>0.7</v>
          </cell>
        </row>
        <row r="194">
          <cell r="B194" t="str">
            <v>NY</v>
          </cell>
          <cell r="D194" t="str">
            <v>NYOPA</v>
          </cell>
          <cell r="M194">
            <v>23</v>
          </cell>
          <cell r="N194">
            <v>9</v>
          </cell>
          <cell r="O194">
            <v>0.5</v>
          </cell>
        </row>
        <row r="195">
          <cell r="B195" t="str">
            <v>NY</v>
          </cell>
          <cell r="D195" t="str">
            <v>NYFSU</v>
          </cell>
          <cell r="M195">
            <v>5280</v>
          </cell>
          <cell r="N195">
            <v>28927</v>
          </cell>
          <cell r="O195">
            <v>21.4</v>
          </cell>
        </row>
        <row r="196">
          <cell r="B196" t="str">
            <v>NY</v>
          </cell>
          <cell r="D196" t="str">
            <v>NYOPA</v>
          </cell>
          <cell r="M196">
            <v>1866</v>
          </cell>
          <cell r="N196">
            <v>17007</v>
          </cell>
          <cell r="O196">
            <v>23.4</v>
          </cell>
        </row>
        <row r="197">
          <cell r="B197" t="str">
            <v>NY</v>
          </cell>
          <cell r="D197" t="str">
            <v>NYOPA</v>
          </cell>
          <cell r="M197">
            <v>29</v>
          </cell>
          <cell r="N197">
            <v>102</v>
          </cell>
          <cell r="O197">
            <v>1</v>
          </cell>
        </row>
        <row r="198">
          <cell r="B198" t="str">
            <v>NY</v>
          </cell>
          <cell r="D198" t="str">
            <v>NYFSU</v>
          </cell>
          <cell r="M198">
            <v>40</v>
          </cell>
          <cell r="N198">
            <v>224</v>
          </cell>
          <cell r="O198">
            <v>2.1</v>
          </cell>
        </row>
        <row r="199">
          <cell r="B199" t="str">
            <v>NY</v>
          </cell>
          <cell r="D199" t="str">
            <v>NYOPA</v>
          </cell>
          <cell r="M199">
            <v>9</v>
          </cell>
          <cell r="N199">
            <v>4</v>
          </cell>
          <cell r="O199">
            <v>0.4</v>
          </cell>
        </row>
        <row r="200">
          <cell r="B200" t="str">
            <v>NY</v>
          </cell>
          <cell r="D200" t="str">
            <v>NYFSU</v>
          </cell>
          <cell r="M200">
            <v>42</v>
          </cell>
          <cell r="N200">
            <v>604</v>
          </cell>
          <cell r="O200">
            <v>1.6</v>
          </cell>
        </row>
        <row r="201">
          <cell r="B201" t="str">
            <v>NY</v>
          </cell>
          <cell r="D201" t="str">
            <v>NYFSU</v>
          </cell>
          <cell r="M201">
            <v>1</v>
          </cell>
          <cell r="N201">
            <v>74</v>
          </cell>
          <cell r="O201">
            <v>0.6</v>
          </cell>
        </row>
        <row r="202">
          <cell r="B202" t="str">
            <v>NY</v>
          </cell>
          <cell r="D202" t="str">
            <v>NYFSU</v>
          </cell>
          <cell r="M202">
            <v>13</v>
          </cell>
          <cell r="N202">
            <v>19</v>
          </cell>
          <cell r="O202">
            <v>2.6</v>
          </cell>
        </row>
        <row r="203">
          <cell r="B203" t="str">
            <v>NY</v>
          </cell>
          <cell r="D203" t="str">
            <v>NYFSU</v>
          </cell>
          <cell r="M203">
            <v>12</v>
          </cell>
          <cell r="N203">
            <v>81</v>
          </cell>
          <cell r="O203">
            <v>0.9</v>
          </cell>
        </row>
        <row r="204">
          <cell r="B204" t="str">
            <v>NY</v>
          </cell>
          <cell r="D204" t="str">
            <v>NYFSU</v>
          </cell>
          <cell r="M204">
            <v>32</v>
          </cell>
          <cell r="N204">
            <v>270</v>
          </cell>
          <cell r="O204">
            <v>0.4</v>
          </cell>
        </row>
        <row r="205">
          <cell r="B205" t="str">
            <v>NY</v>
          </cell>
          <cell r="D205" t="str">
            <v>NYFSU</v>
          </cell>
          <cell r="M205">
            <v>578</v>
          </cell>
          <cell r="N205">
            <v>493</v>
          </cell>
          <cell r="O205">
            <v>3.4</v>
          </cell>
        </row>
        <row r="206">
          <cell r="B206" t="str">
            <v>NY</v>
          </cell>
          <cell r="D206" t="str">
            <v>NYFSU</v>
          </cell>
          <cell r="M206">
            <v>94</v>
          </cell>
          <cell r="N206">
            <v>1082</v>
          </cell>
          <cell r="O206">
            <v>0.9</v>
          </cell>
        </row>
        <row r="207">
          <cell r="B207" t="str">
            <v>NY</v>
          </cell>
          <cell r="D207" t="str">
            <v>NYFSU</v>
          </cell>
          <cell r="M207">
            <v>21</v>
          </cell>
          <cell r="N207">
            <v>137</v>
          </cell>
          <cell r="O207">
            <v>1</v>
          </cell>
        </row>
        <row r="208">
          <cell r="B208" t="str">
            <v>NY</v>
          </cell>
          <cell r="D208" t="str">
            <v>NYFSU</v>
          </cell>
          <cell r="M208">
            <v>134</v>
          </cell>
          <cell r="N208">
            <v>1182</v>
          </cell>
          <cell r="O208">
            <v>2.7</v>
          </cell>
        </row>
        <row r="209">
          <cell r="B209" t="str">
            <v>NY</v>
          </cell>
          <cell r="D209" t="str">
            <v>NYFSU</v>
          </cell>
          <cell r="M209">
            <v>19</v>
          </cell>
          <cell r="N209">
            <v>28</v>
          </cell>
          <cell r="O209">
            <v>0.8</v>
          </cell>
        </row>
        <row r="210">
          <cell r="B210" t="str">
            <v>NY</v>
          </cell>
          <cell r="D210" t="str">
            <v>NYOPA</v>
          </cell>
          <cell r="M210">
            <v>54</v>
          </cell>
          <cell r="N210">
            <v>522</v>
          </cell>
          <cell r="O210">
            <v>1</v>
          </cell>
        </row>
        <row r="211">
          <cell r="B211" t="str">
            <v>NY</v>
          </cell>
          <cell r="D211" t="str">
            <v>NYFSU</v>
          </cell>
          <cell r="M211">
            <v>33</v>
          </cell>
          <cell r="N211">
            <v>204</v>
          </cell>
          <cell r="O211">
            <v>0.4</v>
          </cell>
        </row>
        <row r="212">
          <cell r="B212" t="str">
            <v>NY</v>
          </cell>
          <cell r="D212" t="str">
            <v>NYFSU</v>
          </cell>
          <cell r="M212">
            <v>3</v>
          </cell>
          <cell r="N212">
            <v>51</v>
          </cell>
          <cell r="O212">
            <v>0.3</v>
          </cell>
        </row>
        <row r="213">
          <cell r="B213" t="str">
            <v>NY</v>
          </cell>
          <cell r="D213" t="str">
            <v>NYOPA</v>
          </cell>
          <cell r="M213">
            <v>4</v>
          </cell>
          <cell r="N213">
            <v>18</v>
          </cell>
          <cell r="O213">
            <v>0.1</v>
          </cell>
        </row>
        <row r="214">
          <cell r="B214" t="str">
            <v>NY</v>
          </cell>
          <cell r="D214" t="str">
            <v>NYOPA</v>
          </cell>
          <cell r="M214">
            <v>14</v>
          </cell>
          <cell r="N214">
            <v>35</v>
          </cell>
          <cell r="O214">
            <v>0.4</v>
          </cell>
        </row>
        <row r="215">
          <cell r="B215" t="str">
            <v>NY</v>
          </cell>
          <cell r="D215" t="str">
            <v>NYOPA</v>
          </cell>
          <cell r="M215">
            <v>17</v>
          </cell>
          <cell r="N215">
            <v>32</v>
          </cell>
          <cell r="O215">
            <v>0.4</v>
          </cell>
        </row>
        <row r="216">
          <cell r="B216" t="str">
            <v>NY</v>
          </cell>
          <cell r="D216" t="str">
            <v>NYOPA</v>
          </cell>
          <cell r="M216">
            <v>42</v>
          </cell>
          <cell r="N216">
            <v>267</v>
          </cell>
          <cell r="O216">
            <v>1.1000000000000001</v>
          </cell>
        </row>
        <row r="217">
          <cell r="B217" t="str">
            <v>NY</v>
          </cell>
          <cell r="D217" t="str">
            <v>NYFSU</v>
          </cell>
          <cell r="M217">
            <v>121</v>
          </cell>
          <cell r="N217">
            <v>88</v>
          </cell>
          <cell r="O217">
            <v>1.5</v>
          </cell>
        </row>
        <row r="218">
          <cell r="B218" t="str">
            <v>NY</v>
          </cell>
          <cell r="D218" t="str">
            <v>NYFSU</v>
          </cell>
          <cell r="M218">
            <v>207</v>
          </cell>
          <cell r="N218">
            <v>1120</v>
          </cell>
          <cell r="O218">
            <v>6.9</v>
          </cell>
        </row>
        <row r="219">
          <cell r="B219" t="str">
            <v>NY</v>
          </cell>
          <cell r="D219" t="str">
            <v>NYFSU</v>
          </cell>
          <cell r="M219">
            <v>16</v>
          </cell>
          <cell r="N219">
            <v>44</v>
          </cell>
          <cell r="O219">
            <v>0.4</v>
          </cell>
        </row>
        <row r="220">
          <cell r="B220" t="str">
            <v>NY</v>
          </cell>
          <cell r="D220" t="str">
            <v>NYFSU</v>
          </cell>
          <cell r="M220">
            <v>2</v>
          </cell>
          <cell r="N220">
            <v>24</v>
          </cell>
          <cell r="O220">
            <v>0.5</v>
          </cell>
        </row>
        <row r="221">
          <cell r="B221" t="str">
            <v>NY</v>
          </cell>
          <cell r="D221" t="str">
            <v>NYFSU</v>
          </cell>
          <cell r="M221">
            <v>51</v>
          </cell>
          <cell r="N221">
            <v>208</v>
          </cell>
          <cell r="O221">
            <v>1.4</v>
          </cell>
        </row>
        <row r="222">
          <cell r="B222" t="str">
            <v>NY</v>
          </cell>
          <cell r="D222" t="str">
            <v>NYOPA</v>
          </cell>
          <cell r="M222">
            <v>19</v>
          </cell>
          <cell r="N222">
            <v>69</v>
          </cell>
          <cell r="O222">
            <v>0.6</v>
          </cell>
        </row>
        <row r="223">
          <cell r="B223" t="str">
            <v>NY</v>
          </cell>
          <cell r="D223" t="str">
            <v>NYFSU</v>
          </cell>
          <cell r="M223">
            <v>44</v>
          </cell>
          <cell r="N223">
            <v>220</v>
          </cell>
          <cell r="O223">
            <v>1.4</v>
          </cell>
        </row>
        <row r="224">
          <cell r="B224" t="str">
            <v>NY</v>
          </cell>
          <cell r="D224" t="str">
            <v>NYFSU</v>
          </cell>
          <cell r="M224">
            <v>11</v>
          </cell>
          <cell r="N224">
            <v>39</v>
          </cell>
          <cell r="O224">
            <v>0.4</v>
          </cell>
        </row>
        <row r="225">
          <cell r="B225" t="str">
            <v>NY</v>
          </cell>
          <cell r="D225" t="str">
            <v>NYOPA</v>
          </cell>
          <cell r="M225">
            <v>22</v>
          </cell>
          <cell r="N225">
            <v>45</v>
          </cell>
          <cell r="O225">
            <v>0.4</v>
          </cell>
        </row>
        <row r="226">
          <cell r="B226" t="str">
            <v>NY</v>
          </cell>
          <cell r="D226" t="str">
            <v>NYFSU</v>
          </cell>
          <cell r="M226">
            <v>10</v>
          </cell>
          <cell r="N226">
            <v>60</v>
          </cell>
          <cell r="O226">
            <v>0.3</v>
          </cell>
        </row>
        <row r="227">
          <cell r="B227" t="str">
            <v>NY</v>
          </cell>
          <cell r="D227" t="str">
            <v>NYFSU</v>
          </cell>
          <cell r="M227">
            <v>11</v>
          </cell>
          <cell r="N227">
            <v>16</v>
          </cell>
          <cell r="O227">
            <v>1.7</v>
          </cell>
        </row>
        <row r="228">
          <cell r="B228" t="str">
            <v>NY</v>
          </cell>
          <cell r="D228" t="str">
            <v>NYFSU</v>
          </cell>
          <cell r="M228">
            <v>31</v>
          </cell>
          <cell r="N228">
            <v>20</v>
          </cell>
          <cell r="O228">
            <v>0.4</v>
          </cell>
        </row>
        <row r="229">
          <cell r="B229" t="str">
            <v>NY</v>
          </cell>
          <cell r="D229" t="str">
            <v>NYFSU</v>
          </cell>
          <cell r="M229">
            <v>11</v>
          </cell>
          <cell r="N229">
            <v>31</v>
          </cell>
          <cell r="O229">
            <v>0.5</v>
          </cell>
        </row>
        <row r="230">
          <cell r="B230" t="str">
            <v>NY</v>
          </cell>
          <cell r="D230" t="str">
            <v>NYFSU</v>
          </cell>
          <cell r="M230">
            <v>48</v>
          </cell>
          <cell r="N230">
            <v>517</v>
          </cell>
          <cell r="O230">
            <v>3.9</v>
          </cell>
        </row>
        <row r="231">
          <cell r="B231" t="str">
            <v>NY</v>
          </cell>
          <cell r="D231" t="str">
            <v>NYFSU</v>
          </cell>
          <cell r="M231">
            <v>3</v>
          </cell>
          <cell r="N231">
            <v>65</v>
          </cell>
          <cell r="O231">
            <v>0.4</v>
          </cell>
        </row>
        <row r="232">
          <cell r="B232" t="str">
            <v>NY</v>
          </cell>
          <cell r="D232" t="str">
            <v>NYFSU</v>
          </cell>
          <cell r="M232">
            <v>3</v>
          </cell>
          <cell r="N232">
            <v>51</v>
          </cell>
          <cell r="O232">
            <v>0.4</v>
          </cell>
        </row>
        <row r="233">
          <cell r="B233" t="str">
            <v>NY</v>
          </cell>
          <cell r="D233" t="str">
            <v>NYFSU</v>
          </cell>
          <cell r="M233">
            <v>115</v>
          </cell>
          <cell r="N233">
            <v>678</v>
          </cell>
          <cell r="O233">
            <v>1.8</v>
          </cell>
        </row>
        <row r="234">
          <cell r="B234" t="str">
            <v>NY</v>
          </cell>
          <cell r="D234" t="str">
            <v>NYFSU</v>
          </cell>
          <cell r="M234">
            <v>24</v>
          </cell>
          <cell r="N234">
            <v>250</v>
          </cell>
          <cell r="O234">
            <v>0.8</v>
          </cell>
        </row>
        <row r="235">
          <cell r="B235" t="str">
            <v>NY</v>
          </cell>
          <cell r="D235" t="str">
            <v>NYOPA</v>
          </cell>
          <cell r="M235">
            <v>51</v>
          </cell>
          <cell r="N235">
            <v>11</v>
          </cell>
          <cell r="O235">
            <v>0</v>
          </cell>
        </row>
        <row r="236">
          <cell r="B236" t="str">
            <v>NY</v>
          </cell>
          <cell r="D236" t="str">
            <v>NYOPA</v>
          </cell>
          <cell r="M236">
            <v>118</v>
          </cell>
          <cell r="N236">
            <v>96</v>
          </cell>
          <cell r="O236">
            <v>3.4</v>
          </cell>
        </row>
        <row r="237">
          <cell r="B237" t="str">
            <v>NY</v>
          </cell>
          <cell r="D237" t="str">
            <v>NYFSU</v>
          </cell>
          <cell r="M237">
            <v>27</v>
          </cell>
          <cell r="N237">
            <v>72</v>
          </cell>
          <cell r="O237">
            <v>0.5</v>
          </cell>
        </row>
        <row r="238">
          <cell r="B238" t="str">
            <v>NY</v>
          </cell>
          <cell r="D238" t="str">
            <v>NYFSU</v>
          </cell>
          <cell r="M238">
            <v>13</v>
          </cell>
          <cell r="N238">
            <v>43</v>
          </cell>
          <cell r="O238">
            <v>0.4</v>
          </cell>
        </row>
        <row r="239">
          <cell r="B239" t="str">
            <v>NY</v>
          </cell>
          <cell r="D239" t="str">
            <v>NYOPA</v>
          </cell>
          <cell r="M239">
            <v>58</v>
          </cell>
          <cell r="N239">
            <v>178</v>
          </cell>
          <cell r="O239">
            <v>1.2</v>
          </cell>
        </row>
        <row r="240">
          <cell r="B240" t="str">
            <v>NY</v>
          </cell>
          <cell r="D240" t="str">
            <v>NYFSU</v>
          </cell>
          <cell r="M240">
            <v>1</v>
          </cell>
          <cell r="N240">
            <v>12</v>
          </cell>
          <cell r="O240">
            <v>0.3</v>
          </cell>
        </row>
        <row r="241">
          <cell r="B241" t="str">
            <v>NY</v>
          </cell>
          <cell r="D241" t="str">
            <v>NYFSU</v>
          </cell>
          <cell r="M241">
            <v>15</v>
          </cell>
          <cell r="N241">
            <v>41</v>
          </cell>
          <cell r="O241">
            <v>0.7</v>
          </cell>
        </row>
        <row r="242">
          <cell r="B242" t="str">
            <v>NY</v>
          </cell>
          <cell r="D242" t="str">
            <v>NYFSU</v>
          </cell>
          <cell r="M242">
            <v>16</v>
          </cell>
          <cell r="N242">
            <v>264</v>
          </cell>
          <cell r="O242">
            <v>1.2</v>
          </cell>
        </row>
        <row r="243">
          <cell r="B243" t="str">
            <v>NY</v>
          </cell>
          <cell r="D243" t="str">
            <v>NYFSU</v>
          </cell>
          <cell r="M243">
            <v>5</v>
          </cell>
          <cell r="N243">
            <v>42</v>
          </cell>
          <cell r="O243">
            <v>0.7</v>
          </cell>
        </row>
        <row r="244">
          <cell r="B244" t="str">
            <v>NY</v>
          </cell>
          <cell r="D244" t="str">
            <v>NYFSU</v>
          </cell>
          <cell r="M244">
            <v>3</v>
          </cell>
          <cell r="N244">
            <v>9</v>
          </cell>
          <cell r="O244">
            <v>0.4</v>
          </cell>
        </row>
        <row r="245">
          <cell r="B245" t="str">
            <v>NY</v>
          </cell>
          <cell r="D245" t="str">
            <v>NYFSU</v>
          </cell>
          <cell r="M245">
            <v>111</v>
          </cell>
          <cell r="N245">
            <v>1298</v>
          </cell>
          <cell r="O245">
            <v>3.8</v>
          </cell>
        </row>
        <row r="246">
          <cell r="B246" t="str">
            <v>NY</v>
          </cell>
          <cell r="D246" t="str">
            <v>NYFSU</v>
          </cell>
          <cell r="M246">
            <v>117</v>
          </cell>
          <cell r="N246">
            <v>129</v>
          </cell>
          <cell r="O246">
            <v>4.9000000000000004</v>
          </cell>
        </row>
        <row r="247">
          <cell r="B247" t="str">
            <v>NY</v>
          </cell>
          <cell r="D247" t="str">
            <v>NYFSU</v>
          </cell>
          <cell r="M247">
            <v>11</v>
          </cell>
          <cell r="N247">
            <v>30</v>
          </cell>
          <cell r="O247">
            <v>0.3</v>
          </cell>
        </row>
        <row r="248">
          <cell r="B248" t="str">
            <v>NY</v>
          </cell>
          <cell r="D248" t="str">
            <v>NYFSU</v>
          </cell>
          <cell r="M248">
            <v>7</v>
          </cell>
          <cell r="N248">
            <v>49</v>
          </cell>
          <cell r="O248">
            <v>0.4</v>
          </cell>
        </row>
        <row r="249">
          <cell r="B249" t="str">
            <v>NY</v>
          </cell>
          <cell r="D249" t="str">
            <v>NYFSU</v>
          </cell>
          <cell r="M249">
            <v>88</v>
          </cell>
          <cell r="N249">
            <v>1470</v>
          </cell>
          <cell r="O249">
            <v>2.2000000000000002</v>
          </cell>
        </row>
        <row r="250">
          <cell r="B250" t="str">
            <v>NY</v>
          </cell>
          <cell r="D250" t="str">
            <v>NYOPA</v>
          </cell>
          <cell r="M250">
            <v>2</v>
          </cell>
          <cell r="N250">
            <v>1</v>
          </cell>
          <cell r="O250">
            <v>0</v>
          </cell>
        </row>
        <row r="251">
          <cell r="B251" t="str">
            <v>NY</v>
          </cell>
          <cell r="D251" t="str">
            <v>NYFSU</v>
          </cell>
          <cell r="M251">
            <v>129</v>
          </cell>
          <cell r="N251">
            <v>1087</v>
          </cell>
          <cell r="O251">
            <v>0.9</v>
          </cell>
        </row>
        <row r="252">
          <cell r="B252" t="str">
            <v>NY</v>
          </cell>
          <cell r="D252" t="str">
            <v>NYFSU</v>
          </cell>
          <cell r="M252">
            <v>10</v>
          </cell>
          <cell r="N252">
            <v>21</v>
          </cell>
          <cell r="O252">
            <v>0.3</v>
          </cell>
        </row>
        <row r="253">
          <cell r="B253" t="str">
            <v>NY</v>
          </cell>
          <cell r="D253" t="str">
            <v>NYFSU</v>
          </cell>
          <cell r="M253">
            <v>105</v>
          </cell>
          <cell r="N253">
            <v>595</v>
          </cell>
          <cell r="O253">
            <v>1.6</v>
          </cell>
        </row>
        <row r="254">
          <cell r="B254" t="str">
            <v>NY</v>
          </cell>
          <cell r="D254" t="str">
            <v>NYFSU</v>
          </cell>
          <cell r="M254">
            <v>182</v>
          </cell>
          <cell r="N254">
            <v>965</v>
          </cell>
          <cell r="O254">
            <v>8.6</v>
          </cell>
        </row>
        <row r="255">
          <cell r="B255" t="str">
            <v>NY</v>
          </cell>
          <cell r="D255" t="str">
            <v>NYFSU</v>
          </cell>
          <cell r="M255">
            <v>27</v>
          </cell>
          <cell r="N255">
            <v>114</v>
          </cell>
          <cell r="O255">
            <v>1.4</v>
          </cell>
        </row>
        <row r="256">
          <cell r="B256" t="str">
            <v>NY</v>
          </cell>
          <cell r="D256" t="str">
            <v>NYFSU</v>
          </cell>
          <cell r="M256">
            <v>68</v>
          </cell>
          <cell r="N256">
            <v>118</v>
          </cell>
          <cell r="O256">
            <v>0.8</v>
          </cell>
        </row>
        <row r="257">
          <cell r="B257" t="str">
            <v>NY</v>
          </cell>
          <cell r="D257" t="str">
            <v>NYFSU</v>
          </cell>
          <cell r="M257">
            <v>14</v>
          </cell>
          <cell r="N257">
            <v>149</v>
          </cell>
          <cell r="O257">
            <v>0.5</v>
          </cell>
        </row>
        <row r="258">
          <cell r="B258" t="str">
            <v>NY</v>
          </cell>
          <cell r="D258" t="str">
            <v>NYFSU</v>
          </cell>
          <cell r="M258">
            <v>144</v>
          </cell>
          <cell r="N258">
            <v>24</v>
          </cell>
          <cell r="O258">
            <v>0.9</v>
          </cell>
        </row>
        <row r="259">
          <cell r="B259" t="str">
            <v>NY</v>
          </cell>
          <cell r="D259" t="str">
            <v>NYFSU</v>
          </cell>
          <cell r="M259">
            <v>1278</v>
          </cell>
          <cell r="N259">
            <v>1375</v>
          </cell>
          <cell r="O259">
            <v>5.8</v>
          </cell>
        </row>
        <row r="260">
          <cell r="B260" t="str">
            <v>NY</v>
          </cell>
          <cell r="D260" t="str">
            <v>NYOPA</v>
          </cell>
          <cell r="M260">
            <v>30</v>
          </cell>
          <cell r="N260">
            <v>11</v>
          </cell>
          <cell r="O260">
            <v>0.2</v>
          </cell>
        </row>
        <row r="261">
          <cell r="B261" t="str">
            <v>NY</v>
          </cell>
          <cell r="D261" t="str">
            <v>NYFSU</v>
          </cell>
          <cell r="M261">
            <v>58</v>
          </cell>
          <cell r="N261">
            <v>43</v>
          </cell>
          <cell r="O261">
            <v>0.8</v>
          </cell>
        </row>
        <row r="262">
          <cell r="B262" t="str">
            <v>NY</v>
          </cell>
          <cell r="D262" t="str">
            <v>NYFSU</v>
          </cell>
          <cell r="M262">
            <v>22</v>
          </cell>
          <cell r="N262">
            <v>280</v>
          </cell>
          <cell r="O262">
            <v>0.7</v>
          </cell>
        </row>
        <row r="263">
          <cell r="B263" t="str">
            <v>NY</v>
          </cell>
          <cell r="D263" t="str">
            <v>NYFSU</v>
          </cell>
          <cell r="M263">
            <v>17</v>
          </cell>
          <cell r="N263">
            <v>108</v>
          </cell>
          <cell r="O263">
            <v>0.5</v>
          </cell>
        </row>
        <row r="264">
          <cell r="B264" t="str">
            <v>NY</v>
          </cell>
          <cell r="D264" t="str">
            <v>NYFSU</v>
          </cell>
          <cell r="M264">
            <v>99</v>
          </cell>
          <cell r="N264">
            <v>1086</v>
          </cell>
          <cell r="O264">
            <v>0.9</v>
          </cell>
        </row>
        <row r="265">
          <cell r="B265" t="str">
            <v>NY</v>
          </cell>
          <cell r="D265" t="str">
            <v>NYFSU</v>
          </cell>
          <cell r="M265">
            <v>188</v>
          </cell>
          <cell r="N265">
            <v>1271</v>
          </cell>
          <cell r="O265">
            <v>1.6</v>
          </cell>
        </row>
        <row r="266">
          <cell r="B266" t="str">
            <v>NY</v>
          </cell>
          <cell r="D266" t="str">
            <v>NYFSU</v>
          </cell>
          <cell r="M266">
            <v>73</v>
          </cell>
          <cell r="N266">
            <v>4175</v>
          </cell>
          <cell r="O266">
            <v>0.7</v>
          </cell>
        </row>
        <row r="267">
          <cell r="B267" t="str">
            <v>NY</v>
          </cell>
          <cell r="D267" t="str">
            <v>NYOPA</v>
          </cell>
          <cell r="M267">
            <v>170</v>
          </cell>
          <cell r="N267">
            <v>148</v>
          </cell>
          <cell r="O267">
            <v>2.9</v>
          </cell>
        </row>
        <row r="268">
          <cell r="B268" t="str">
            <v>NY</v>
          </cell>
          <cell r="D268" t="str">
            <v>NYOPA</v>
          </cell>
          <cell r="M268">
            <v>3367</v>
          </cell>
          <cell r="N268">
            <v>14738</v>
          </cell>
          <cell r="O268">
            <v>5.5</v>
          </cell>
        </row>
        <row r="269">
          <cell r="B269" t="str">
            <v>NY</v>
          </cell>
          <cell r="D269" t="str">
            <v>NYFSU</v>
          </cell>
          <cell r="M269">
            <v>1</v>
          </cell>
          <cell r="N269">
            <v>156</v>
          </cell>
          <cell r="O269">
            <v>0.4</v>
          </cell>
        </row>
        <row r="270">
          <cell r="B270" t="str">
            <v>NY</v>
          </cell>
          <cell r="D270" t="str">
            <v>NYFSU</v>
          </cell>
          <cell r="M270">
            <v>3</v>
          </cell>
          <cell r="N270">
            <v>7</v>
          </cell>
          <cell r="O270">
            <v>0.4</v>
          </cell>
        </row>
        <row r="271">
          <cell r="B271" t="str">
            <v>NY</v>
          </cell>
          <cell r="D271" t="str">
            <v>NYFSU</v>
          </cell>
          <cell r="M271">
            <v>152</v>
          </cell>
          <cell r="N271">
            <v>1458</v>
          </cell>
          <cell r="O271">
            <v>2.5</v>
          </cell>
        </row>
        <row r="272">
          <cell r="B272" t="str">
            <v>NY</v>
          </cell>
          <cell r="D272" t="str">
            <v>NYFSU</v>
          </cell>
          <cell r="M272">
            <v>7</v>
          </cell>
          <cell r="N272">
            <v>96</v>
          </cell>
          <cell r="O272">
            <v>0.3</v>
          </cell>
        </row>
        <row r="273">
          <cell r="B273" t="str">
            <v>NY</v>
          </cell>
          <cell r="D273" t="str">
            <v>NYFSU</v>
          </cell>
          <cell r="M273">
            <v>14</v>
          </cell>
          <cell r="N273">
            <v>262</v>
          </cell>
          <cell r="O273">
            <v>0.9</v>
          </cell>
        </row>
        <row r="274">
          <cell r="B274" t="str">
            <v>NY</v>
          </cell>
          <cell r="D274" t="str">
            <v>NYFSU</v>
          </cell>
          <cell r="M274">
            <v>0</v>
          </cell>
          <cell r="N274">
            <v>11</v>
          </cell>
          <cell r="O274">
            <v>0.5</v>
          </cell>
        </row>
        <row r="275">
          <cell r="B275" t="str">
            <v>NY</v>
          </cell>
          <cell r="D275" t="str">
            <v>NYFSU</v>
          </cell>
          <cell r="M275">
            <v>14</v>
          </cell>
          <cell r="N275">
            <v>140</v>
          </cell>
          <cell r="O275">
            <v>0.4</v>
          </cell>
        </row>
        <row r="276">
          <cell r="B276" t="str">
            <v>NY</v>
          </cell>
          <cell r="D276" t="str">
            <v>NYFSU</v>
          </cell>
          <cell r="M276">
            <v>9</v>
          </cell>
          <cell r="N276">
            <v>45</v>
          </cell>
          <cell r="O276">
            <v>0.2</v>
          </cell>
        </row>
        <row r="277">
          <cell r="B277" t="str">
            <v>NY</v>
          </cell>
          <cell r="D277" t="str">
            <v>NYFSU</v>
          </cell>
          <cell r="M277">
            <v>47</v>
          </cell>
          <cell r="N277">
            <v>332</v>
          </cell>
          <cell r="O277">
            <v>2.2000000000000002</v>
          </cell>
        </row>
        <row r="278">
          <cell r="B278" t="str">
            <v>NY</v>
          </cell>
          <cell r="D278" t="str">
            <v>NYFSU</v>
          </cell>
          <cell r="M278">
            <v>90</v>
          </cell>
          <cell r="N278">
            <v>2476</v>
          </cell>
          <cell r="O278">
            <v>2.2999999999999998</v>
          </cell>
        </row>
        <row r="279">
          <cell r="B279" t="str">
            <v>NY</v>
          </cell>
          <cell r="D279" t="str">
            <v>NYFSU</v>
          </cell>
          <cell r="M279">
            <v>95</v>
          </cell>
          <cell r="N279">
            <v>728</v>
          </cell>
          <cell r="O279">
            <v>1.4</v>
          </cell>
        </row>
        <row r="280">
          <cell r="B280" t="str">
            <v>NY</v>
          </cell>
          <cell r="D280" t="str">
            <v>NYFSU</v>
          </cell>
          <cell r="M280">
            <v>15</v>
          </cell>
          <cell r="N280">
            <v>123</v>
          </cell>
          <cell r="O280">
            <v>0.4</v>
          </cell>
        </row>
        <row r="281">
          <cell r="B281" t="str">
            <v>NY</v>
          </cell>
          <cell r="D281" t="str">
            <v>NYFSU</v>
          </cell>
          <cell r="M281">
            <v>47</v>
          </cell>
          <cell r="N281">
            <v>306</v>
          </cell>
          <cell r="O281">
            <v>1.2</v>
          </cell>
        </row>
        <row r="282">
          <cell r="B282" t="str">
            <v>NY</v>
          </cell>
          <cell r="D282" t="str">
            <v>NYFSU</v>
          </cell>
          <cell r="M282">
            <v>25</v>
          </cell>
          <cell r="N282">
            <v>42</v>
          </cell>
          <cell r="O282">
            <v>0.9</v>
          </cell>
        </row>
        <row r="283">
          <cell r="B283" t="str">
            <v>NY</v>
          </cell>
          <cell r="D283" t="str">
            <v>NYFSU</v>
          </cell>
          <cell r="M283">
            <v>24</v>
          </cell>
          <cell r="N283">
            <v>114</v>
          </cell>
          <cell r="O283">
            <v>0.7</v>
          </cell>
        </row>
        <row r="284">
          <cell r="B284" t="str">
            <v>NY</v>
          </cell>
          <cell r="D284" t="str">
            <v>NYFSU</v>
          </cell>
          <cell r="M284">
            <v>11</v>
          </cell>
          <cell r="N284">
            <v>31</v>
          </cell>
          <cell r="O284">
            <v>0.4</v>
          </cell>
        </row>
        <row r="285">
          <cell r="B285" t="str">
            <v>NY</v>
          </cell>
          <cell r="D285" t="str">
            <v>NYFSU</v>
          </cell>
          <cell r="M285">
            <v>14</v>
          </cell>
          <cell r="N285">
            <v>243</v>
          </cell>
          <cell r="O285">
            <v>0.8</v>
          </cell>
        </row>
        <row r="286">
          <cell r="B286" t="str">
            <v>NY</v>
          </cell>
          <cell r="D286" t="str">
            <v>NYFSU</v>
          </cell>
          <cell r="M286">
            <v>1</v>
          </cell>
          <cell r="N286">
            <v>13</v>
          </cell>
          <cell r="O286">
            <v>0.3</v>
          </cell>
        </row>
        <row r="287">
          <cell r="B287" t="str">
            <v>NY</v>
          </cell>
          <cell r="D287" t="str">
            <v>NYFSU</v>
          </cell>
          <cell r="M287">
            <v>3</v>
          </cell>
          <cell r="N287">
            <v>28</v>
          </cell>
          <cell r="O287">
            <v>0.3</v>
          </cell>
        </row>
        <row r="288">
          <cell r="B288" t="str">
            <v>NY</v>
          </cell>
          <cell r="D288" t="str">
            <v>NYFSU</v>
          </cell>
          <cell r="M288">
            <v>6</v>
          </cell>
          <cell r="N288">
            <v>56</v>
          </cell>
          <cell r="O288">
            <v>0.4</v>
          </cell>
        </row>
        <row r="289">
          <cell r="B289" t="str">
            <v>NY</v>
          </cell>
          <cell r="D289" t="str">
            <v>NYFSU</v>
          </cell>
          <cell r="M289">
            <v>18</v>
          </cell>
          <cell r="N289">
            <v>18</v>
          </cell>
          <cell r="O289">
            <v>0.5</v>
          </cell>
        </row>
        <row r="290">
          <cell r="B290" t="str">
            <v>NJ</v>
          </cell>
          <cell r="D290" t="str">
            <v>NJOPA</v>
          </cell>
          <cell r="M290">
            <v>1141</v>
          </cell>
          <cell r="N290">
            <v>2740</v>
          </cell>
          <cell r="O290">
            <v>7.6</v>
          </cell>
        </row>
        <row r="291">
          <cell r="B291" t="str">
            <v>NJ</v>
          </cell>
          <cell r="D291" t="str">
            <v>NJFSU</v>
          </cell>
          <cell r="M291">
            <v>24</v>
          </cell>
          <cell r="N291">
            <v>46</v>
          </cell>
          <cell r="O291">
            <v>0.2</v>
          </cell>
        </row>
        <row r="292">
          <cell r="B292" t="str">
            <v>NJ</v>
          </cell>
          <cell r="D292" t="str">
            <v>NJOPA</v>
          </cell>
          <cell r="M292">
            <v>8</v>
          </cell>
          <cell r="N292">
            <v>7</v>
          </cell>
          <cell r="O292">
            <v>0.4</v>
          </cell>
        </row>
        <row r="293">
          <cell r="B293" t="str">
            <v>NJ</v>
          </cell>
          <cell r="D293" t="str">
            <v>NJOPA</v>
          </cell>
          <cell r="M293">
            <v>73</v>
          </cell>
          <cell r="N293">
            <v>116</v>
          </cell>
          <cell r="O293">
            <v>1</v>
          </cell>
        </row>
        <row r="294">
          <cell r="B294" t="str">
            <v>NJ</v>
          </cell>
          <cell r="D294" t="str">
            <v>NJFSU</v>
          </cell>
          <cell r="M294">
            <v>35</v>
          </cell>
          <cell r="N294">
            <v>194</v>
          </cell>
          <cell r="O294">
            <v>1.6</v>
          </cell>
        </row>
        <row r="295">
          <cell r="B295" t="str">
            <v>NJ</v>
          </cell>
          <cell r="D295" t="str">
            <v>NJFSU</v>
          </cell>
          <cell r="M295">
            <v>18</v>
          </cell>
          <cell r="N295">
            <v>1218</v>
          </cell>
          <cell r="O295">
            <v>0</v>
          </cell>
        </row>
        <row r="296">
          <cell r="B296" t="str">
            <v>NJ</v>
          </cell>
          <cell r="D296" t="str">
            <v>NJFSU</v>
          </cell>
          <cell r="M296">
            <v>205</v>
          </cell>
          <cell r="N296">
            <v>1680</v>
          </cell>
          <cell r="O296">
            <v>0</v>
          </cell>
        </row>
        <row r="297">
          <cell r="B297" t="str">
            <v>NJ</v>
          </cell>
          <cell r="D297" t="str">
            <v>NJOPA</v>
          </cell>
          <cell r="M297">
            <v>0</v>
          </cell>
          <cell r="N297">
            <v>137</v>
          </cell>
          <cell r="O297">
            <v>0</v>
          </cell>
        </row>
        <row r="298">
          <cell r="B298" t="str">
            <v>NJ</v>
          </cell>
          <cell r="D298" t="str">
            <v>NJOPA</v>
          </cell>
          <cell r="M298">
            <v>650</v>
          </cell>
          <cell r="N298">
            <v>8805</v>
          </cell>
          <cell r="O298">
            <v>10.199999999999999</v>
          </cell>
        </row>
        <row r="299">
          <cell r="B299" t="str">
            <v>NJ</v>
          </cell>
          <cell r="D299" t="str">
            <v>NJFSU</v>
          </cell>
          <cell r="M299">
            <v>3</v>
          </cell>
          <cell r="N299">
            <v>511</v>
          </cell>
          <cell r="O299">
            <v>0</v>
          </cell>
        </row>
        <row r="300">
          <cell r="B300" t="str">
            <v>NJ</v>
          </cell>
          <cell r="D300" t="str">
            <v>NJOPA</v>
          </cell>
          <cell r="M300">
            <v>0</v>
          </cell>
          <cell r="N300">
            <v>126</v>
          </cell>
          <cell r="O300">
            <v>0</v>
          </cell>
        </row>
        <row r="301">
          <cell r="B301" t="str">
            <v>NJ</v>
          </cell>
          <cell r="D301" t="str">
            <v>NJOPA</v>
          </cell>
          <cell r="M301">
            <v>982</v>
          </cell>
          <cell r="N301">
            <v>50055</v>
          </cell>
          <cell r="O301">
            <v>9.4</v>
          </cell>
        </row>
        <row r="302">
          <cell r="B302" t="str">
            <v>NJ</v>
          </cell>
          <cell r="D302" t="str">
            <v>NJOPA</v>
          </cell>
          <cell r="M302">
            <v>62</v>
          </cell>
          <cell r="N302">
            <v>2074</v>
          </cell>
          <cell r="O302">
            <v>1.4</v>
          </cell>
        </row>
        <row r="303">
          <cell r="B303" t="str">
            <v>NJ</v>
          </cell>
          <cell r="D303" t="str">
            <v>NJFSU</v>
          </cell>
          <cell r="M303">
            <v>44</v>
          </cell>
          <cell r="N303">
            <v>2751</v>
          </cell>
          <cell r="O303">
            <v>2</v>
          </cell>
        </row>
        <row r="304">
          <cell r="B304" t="str">
            <v>NJ</v>
          </cell>
          <cell r="D304" t="str">
            <v>NJOPA</v>
          </cell>
          <cell r="M304">
            <v>12</v>
          </cell>
          <cell r="N304">
            <v>1113</v>
          </cell>
          <cell r="O304">
            <v>0</v>
          </cell>
        </row>
        <row r="305">
          <cell r="B305" t="str">
            <v>NJ</v>
          </cell>
          <cell r="D305" t="str">
            <v>NJOPA</v>
          </cell>
          <cell r="M305">
            <v>62</v>
          </cell>
          <cell r="N305">
            <v>159</v>
          </cell>
          <cell r="O305">
            <v>0.9</v>
          </cell>
        </row>
        <row r="306">
          <cell r="B306" t="str">
            <v>NJ</v>
          </cell>
          <cell r="D306" t="str">
            <v>NJOPA</v>
          </cell>
          <cell r="M306">
            <v>359</v>
          </cell>
          <cell r="N306">
            <v>526</v>
          </cell>
          <cell r="O306">
            <v>1.1000000000000001</v>
          </cell>
        </row>
        <row r="307">
          <cell r="B307" t="str">
            <v>NJ</v>
          </cell>
          <cell r="D307" t="str">
            <v>NJFSU</v>
          </cell>
          <cell r="M307">
            <v>19</v>
          </cell>
          <cell r="N307">
            <v>463</v>
          </cell>
          <cell r="O307">
            <v>1.8</v>
          </cell>
        </row>
        <row r="308">
          <cell r="B308" t="str">
            <v>NJ</v>
          </cell>
          <cell r="D308" t="str">
            <v>NJOPA</v>
          </cell>
          <cell r="M308">
            <v>1</v>
          </cell>
          <cell r="N308">
            <v>21</v>
          </cell>
          <cell r="O308">
            <v>0.1</v>
          </cell>
        </row>
        <row r="309">
          <cell r="B309" t="str">
            <v>NJ</v>
          </cell>
          <cell r="D309" t="str">
            <v>NJFSU</v>
          </cell>
          <cell r="M309">
            <v>7</v>
          </cell>
          <cell r="N309">
            <v>667</v>
          </cell>
          <cell r="O309">
            <v>1.9</v>
          </cell>
        </row>
        <row r="310">
          <cell r="B310" t="str">
            <v>NJ</v>
          </cell>
          <cell r="D310" t="str">
            <v>NJFSU</v>
          </cell>
          <cell r="M310">
            <v>50</v>
          </cell>
          <cell r="N310">
            <v>2356</v>
          </cell>
          <cell r="O310">
            <v>1</v>
          </cell>
        </row>
        <row r="311">
          <cell r="B311" t="str">
            <v>NJ</v>
          </cell>
          <cell r="D311" t="str">
            <v>NJOPA</v>
          </cell>
          <cell r="M311">
            <v>21</v>
          </cell>
          <cell r="N311">
            <v>7699</v>
          </cell>
          <cell r="O311">
            <v>6.9</v>
          </cell>
        </row>
        <row r="312">
          <cell r="B312" t="str">
            <v>NJ</v>
          </cell>
          <cell r="D312" t="str">
            <v>NJOPA</v>
          </cell>
          <cell r="M312">
            <v>42</v>
          </cell>
          <cell r="N312">
            <v>71</v>
          </cell>
          <cell r="O312">
            <v>0.8</v>
          </cell>
        </row>
        <row r="313">
          <cell r="B313" t="str">
            <v>NJ</v>
          </cell>
          <cell r="D313" t="str">
            <v>NJOPA</v>
          </cell>
          <cell r="M313">
            <v>20</v>
          </cell>
          <cell r="N313">
            <v>103</v>
          </cell>
          <cell r="O313">
            <v>0.5</v>
          </cell>
        </row>
        <row r="314">
          <cell r="B314" t="str">
            <v>DE</v>
          </cell>
          <cell r="D314" t="str">
            <v>DEFSU</v>
          </cell>
          <cell r="M314">
            <v>41</v>
          </cell>
          <cell r="N314">
            <v>853</v>
          </cell>
          <cell r="O314">
            <v>1.9</v>
          </cell>
        </row>
        <row r="315">
          <cell r="B315" t="str">
            <v>DE</v>
          </cell>
          <cell r="D315" t="str">
            <v>DEOPA</v>
          </cell>
          <cell r="M315">
            <v>1091</v>
          </cell>
          <cell r="N315">
            <v>5278</v>
          </cell>
          <cell r="O315">
            <v>5.3</v>
          </cell>
        </row>
        <row r="316">
          <cell r="B316" t="str">
            <v>DE</v>
          </cell>
          <cell r="D316" t="str">
            <v>DEOPA</v>
          </cell>
          <cell r="M316">
            <v>57</v>
          </cell>
          <cell r="N316">
            <v>2701</v>
          </cell>
          <cell r="O316">
            <v>2</v>
          </cell>
        </row>
        <row r="317">
          <cell r="B317" t="str">
            <v>DE</v>
          </cell>
          <cell r="D317" t="str">
            <v>DEOPA</v>
          </cell>
          <cell r="M317">
            <v>1439</v>
          </cell>
          <cell r="N317">
            <v>1826</v>
          </cell>
          <cell r="O317">
            <v>6.7</v>
          </cell>
        </row>
        <row r="318">
          <cell r="B318" t="str">
            <v>DE</v>
          </cell>
          <cell r="D318" t="str">
            <v>DEFSU</v>
          </cell>
          <cell r="M318">
            <v>11</v>
          </cell>
          <cell r="N318">
            <v>44</v>
          </cell>
          <cell r="O318">
            <v>0.2</v>
          </cell>
        </row>
        <row r="319">
          <cell r="B319" t="str">
            <v>DE</v>
          </cell>
          <cell r="D319" t="str">
            <v>DEFSU</v>
          </cell>
          <cell r="M319">
            <v>51</v>
          </cell>
          <cell r="N319">
            <v>5307</v>
          </cell>
          <cell r="O319">
            <v>0.1</v>
          </cell>
        </row>
        <row r="320">
          <cell r="B320" t="str">
            <v>DE</v>
          </cell>
          <cell r="D320" t="str">
            <v>DEOPA</v>
          </cell>
          <cell r="M320">
            <v>1185</v>
          </cell>
          <cell r="N320">
            <v>1672</v>
          </cell>
          <cell r="O320">
            <v>7</v>
          </cell>
        </row>
        <row r="321">
          <cell r="B321" t="str">
            <v>DE</v>
          </cell>
          <cell r="D321" t="str">
            <v>DEOPA</v>
          </cell>
          <cell r="M321">
            <v>554</v>
          </cell>
          <cell r="N321">
            <v>2979</v>
          </cell>
          <cell r="O321">
            <v>2.8</v>
          </cell>
        </row>
        <row r="322">
          <cell r="B322" t="str">
            <v>DE</v>
          </cell>
          <cell r="D322" t="str">
            <v>DEFSU</v>
          </cell>
          <cell r="M322">
            <v>314</v>
          </cell>
          <cell r="N322">
            <v>5261</v>
          </cell>
          <cell r="O322">
            <v>11.5</v>
          </cell>
        </row>
        <row r="323">
          <cell r="B323" t="str">
            <v>DE</v>
          </cell>
          <cell r="D323" t="str">
            <v>DEOPA</v>
          </cell>
          <cell r="M323">
            <v>1910</v>
          </cell>
          <cell r="N323">
            <v>8805</v>
          </cell>
          <cell r="O323">
            <v>3</v>
          </cell>
        </row>
        <row r="324">
          <cell r="B324" t="str">
            <v>DE</v>
          </cell>
          <cell r="D324" t="str">
            <v>DEFSU</v>
          </cell>
          <cell r="M324">
            <v>121</v>
          </cell>
          <cell r="N324">
            <v>49</v>
          </cell>
          <cell r="O324">
            <v>0.7</v>
          </cell>
        </row>
        <row r="325">
          <cell r="B325" t="str">
            <v>MD</v>
          </cell>
          <cell r="D325" t="str">
            <v>MDOPA</v>
          </cell>
          <cell r="M325">
            <v>3454</v>
          </cell>
          <cell r="N325">
            <v>19670</v>
          </cell>
          <cell r="O325">
            <v>22.6</v>
          </cell>
        </row>
        <row r="326">
          <cell r="B326" t="str">
            <v>MD</v>
          </cell>
          <cell r="D326" t="str">
            <v>MDFSU</v>
          </cell>
          <cell r="M326">
            <v>16</v>
          </cell>
          <cell r="N326">
            <v>46</v>
          </cell>
          <cell r="O326">
            <v>1.6</v>
          </cell>
        </row>
        <row r="327">
          <cell r="B327" t="str">
            <v>MD</v>
          </cell>
          <cell r="D327" t="str">
            <v>MDFSU</v>
          </cell>
          <cell r="M327">
            <v>56</v>
          </cell>
          <cell r="N327">
            <v>1098</v>
          </cell>
          <cell r="O327">
            <v>2.9</v>
          </cell>
        </row>
        <row r="328">
          <cell r="B328" t="str">
            <v>MD</v>
          </cell>
          <cell r="D328" t="str">
            <v>MDOPA</v>
          </cell>
          <cell r="M328">
            <v>66</v>
          </cell>
          <cell r="N328">
            <v>8780</v>
          </cell>
          <cell r="O328">
            <v>12</v>
          </cell>
        </row>
        <row r="329">
          <cell r="B329" t="str">
            <v>MD</v>
          </cell>
          <cell r="D329" t="str">
            <v>MDFSU</v>
          </cell>
          <cell r="M329">
            <v>4</v>
          </cell>
          <cell r="N329">
            <v>85</v>
          </cell>
          <cell r="O329">
            <v>1.2</v>
          </cell>
        </row>
        <row r="330">
          <cell r="B330" t="str">
            <v>MD</v>
          </cell>
          <cell r="D330" t="str">
            <v>MDOPA</v>
          </cell>
          <cell r="M330">
            <v>0</v>
          </cell>
          <cell r="N330">
            <v>568</v>
          </cell>
          <cell r="O330">
            <v>2</v>
          </cell>
        </row>
        <row r="331">
          <cell r="B331" t="str">
            <v>MD</v>
          </cell>
          <cell r="D331" t="str">
            <v>MDOPA</v>
          </cell>
          <cell r="M331">
            <v>26</v>
          </cell>
          <cell r="N331">
            <v>830</v>
          </cell>
          <cell r="O331">
            <v>3.2</v>
          </cell>
        </row>
        <row r="332">
          <cell r="B332" t="str">
            <v>MD</v>
          </cell>
          <cell r="D332" t="str">
            <v>MDOPA</v>
          </cell>
          <cell r="M332">
            <v>0</v>
          </cell>
          <cell r="N332">
            <v>211</v>
          </cell>
          <cell r="O332">
            <v>2</v>
          </cell>
        </row>
        <row r="333">
          <cell r="B333" t="str">
            <v>MD</v>
          </cell>
          <cell r="D333" t="str">
            <v>MDFSU</v>
          </cell>
          <cell r="M333">
            <v>12</v>
          </cell>
          <cell r="N333">
            <v>467</v>
          </cell>
          <cell r="O333">
            <v>1.9</v>
          </cell>
        </row>
        <row r="334">
          <cell r="B334" t="str">
            <v>MD</v>
          </cell>
          <cell r="D334" t="str">
            <v>MDFSU</v>
          </cell>
          <cell r="M334">
            <v>20</v>
          </cell>
          <cell r="N334">
            <v>231</v>
          </cell>
          <cell r="O334">
            <v>1</v>
          </cell>
        </row>
        <row r="335">
          <cell r="B335" t="str">
            <v>MD</v>
          </cell>
          <cell r="D335" t="str">
            <v>MDFSU</v>
          </cell>
          <cell r="M335">
            <v>16</v>
          </cell>
          <cell r="N335">
            <v>341</v>
          </cell>
          <cell r="O335">
            <v>0.7</v>
          </cell>
        </row>
        <row r="336">
          <cell r="B336" t="str">
            <v>MD</v>
          </cell>
          <cell r="D336" t="str">
            <v>MDOPA</v>
          </cell>
          <cell r="M336">
            <v>8</v>
          </cell>
          <cell r="N336">
            <v>184</v>
          </cell>
          <cell r="O336">
            <v>0</v>
          </cell>
        </row>
        <row r="337">
          <cell r="B337" t="str">
            <v>MD</v>
          </cell>
          <cell r="D337" t="str">
            <v>MDFSU</v>
          </cell>
          <cell r="M337">
            <v>3</v>
          </cell>
          <cell r="N337">
            <v>36</v>
          </cell>
          <cell r="O337">
            <v>0.5</v>
          </cell>
        </row>
        <row r="338">
          <cell r="B338" t="str">
            <v>MD</v>
          </cell>
          <cell r="D338" t="str">
            <v>MDFSU</v>
          </cell>
          <cell r="M338">
            <v>11</v>
          </cell>
          <cell r="N338">
            <v>446</v>
          </cell>
          <cell r="O338">
            <v>2.8</v>
          </cell>
        </row>
        <row r="339">
          <cell r="B339" t="str">
            <v>MD</v>
          </cell>
          <cell r="D339" t="str">
            <v>MDOPA</v>
          </cell>
          <cell r="M339">
            <v>15</v>
          </cell>
          <cell r="N339">
            <v>6558</v>
          </cell>
          <cell r="O339">
            <v>4.7</v>
          </cell>
        </row>
        <row r="340">
          <cell r="B340" t="str">
            <v>MD</v>
          </cell>
          <cell r="D340" t="str">
            <v>MDOPA</v>
          </cell>
          <cell r="M340">
            <v>0</v>
          </cell>
          <cell r="N340">
            <v>3599</v>
          </cell>
          <cell r="O340">
            <v>5.7</v>
          </cell>
        </row>
        <row r="341">
          <cell r="B341" t="str">
            <v>MD</v>
          </cell>
          <cell r="D341" t="str">
            <v>MDFSU</v>
          </cell>
          <cell r="M341">
            <v>5</v>
          </cell>
          <cell r="N341">
            <v>470</v>
          </cell>
          <cell r="O341">
            <v>1.7</v>
          </cell>
        </row>
        <row r="342">
          <cell r="B342" t="str">
            <v>MD</v>
          </cell>
          <cell r="D342" t="str">
            <v>MDFSU</v>
          </cell>
          <cell r="M342">
            <v>0</v>
          </cell>
          <cell r="N342">
            <v>74</v>
          </cell>
          <cell r="O342">
            <v>1.1000000000000001</v>
          </cell>
        </row>
        <row r="343">
          <cell r="B343" t="str">
            <v>MD</v>
          </cell>
          <cell r="D343" t="str">
            <v>MDOPA</v>
          </cell>
          <cell r="M343">
            <v>0</v>
          </cell>
          <cell r="N343">
            <v>954</v>
          </cell>
          <cell r="O343">
            <v>3.1</v>
          </cell>
        </row>
        <row r="344">
          <cell r="B344" t="str">
            <v>MD</v>
          </cell>
          <cell r="D344" t="str">
            <v>MDFSU</v>
          </cell>
          <cell r="M344">
            <v>0</v>
          </cell>
          <cell r="N344">
            <v>55</v>
          </cell>
          <cell r="O344">
            <v>0.8</v>
          </cell>
        </row>
        <row r="345">
          <cell r="B345" t="str">
            <v>MD</v>
          </cell>
          <cell r="D345" t="str">
            <v>MDFSU</v>
          </cell>
          <cell r="M345">
            <v>2</v>
          </cell>
          <cell r="N345">
            <v>50</v>
          </cell>
          <cell r="O345">
            <v>0.6</v>
          </cell>
        </row>
        <row r="346">
          <cell r="B346" t="str">
            <v>MD</v>
          </cell>
          <cell r="D346" t="str">
            <v>MDFSU</v>
          </cell>
          <cell r="M346">
            <v>0</v>
          </cell>
          <cell r="N346">
            <v>1</v>
          </cell>
          <cell r="O346">
            <v>0.1</v>
          </cell>
        </row>
        <row r="347">
          <cell r="B347" t="str">
            <v>MD</v>
          </cell>
          <cell r="D347" t="str">
            <v>MDFSU</v>
          </cell>
          <cell r="M347">
            <v>21</v>
          </cell>
          <cell r="N347">
            <v>128</v>
          </cell>
          <cell r="O347">
            <v>0.3</v>
          </cell>
        </row>
        <row r="348">
          <cell r="B348" t="str">
            <v>MD</v>
          </cell>
          <cell r="D348" t="str">
            <v>MDFSU</v>
          </cell>
          <cell r="M348">
            <v>11</v>
          </cell>
          <cell r="N348">
            <v>28</v>
          </cell>
          <cell r="O348">
            <v>0.7</v>
          </cell>
        </row>
        <row r="349">
          <cell r="B349" t="str">
            <v>MD</v>
          </cell>
          <cell r="D349" t="str">
            <v>MDFSU</v>
          </cell>
          <cell r="M349">
            <v>30</v>
          </cell>
          <cell r="N349">
            <v>63</v>
          </cell>
          <cell r="O349">
            <v>1.2</v>
          </cell>
        </row>
        <row r="350">
          <cell r="B350" t="str">
            <v>MD</v>
          </cell>
          <cell r="D350" t="str">
            <v>MDFSU</v>
          </cell>
          <cell r="M350">
            <v>282</v>
          </cell>
          <cell r="N350">
            <v>334</v>
          </cell>
          <cell r="O350">
            <v>2.4</v>
          </cell>
        </row>
        <row r="351">
          <cell r="B351" t="str">
            <v>MD</v>
          </cell>
          <cell r="D351" t="str">
            <v>MDFSU</v>
          </cell>
          <cell r="M351">
            <v>7</v>
          </cell>
          <cell r="N351">
            <v>32</v>
          </cell>
          <cell r="O351">
            <v>0.4</v>
          </cell>
        </row>
        <row r="352">
          <cell r="B352" t="str">
            <v>MD</v>
          </cell>
          <cell r="D352" t="str">
            <v>MDFSU</v>
          </cell>
          <cell r="M352">
            <v>22</v>
          </cell>
          <cell r="N352">
            <v>66</v>
          </cell>
          <cell r="O352">
            <v>0.8</v>
          </cell>
        </row>
        <row r="353">
          <cell r="B353" t="str">
            <v>MD</v>
          </cell>
          <cell r="D353" t="str">
            <v>MDFSU</v>
          </cell>
          <cell r="M353">
            <v>5</v>
          </cell>
          <cell r="N353">
            <v>15</v>
          </cell>
          <cell r="O353">
            <v>0.3</v>
          </cell>
        </row>
        <row r="354">
          <cell r="B354" t="str">
            <v>MD</v>
          </cell>
          <cell r="D354" t="str">
            <v>MDOPA</v>
          </cell>
          <cell r="M354">
            <v>1066</v>
          </cell>
          <cell r="N354">
            <v>2688</v>
          </cell>
          <cell r="O354">
            <v>5.0999999999999996</v>
          </cell>
        </row>
        <row r="355">
          <cell r="B355" t="str">
            <v>MD</v>
          </cell>
          <cell r="D355" t="str">
            <v>MDFSU</v>
          </cell>
          <cell r="M355">
            <v>3</v>
          </cell>
          <cell r="N355">
            <v>64</v>
          </cell>
          <cell r="O355">
            <v>0.3</v>
          </cell>
        </row>
        <row r="356">
          <cell r="B356" t="str">
            <v>MD</v>
          </cell>
          <cell r="D356" t="str">
            <v>MDOPA</v>
          </cell>
          <cell r="M356">
            <v>29</v>
          </cell>
          <cell r="N356">
            <v>108</v>
          </cell>
          <cell r="O356">
            <v>1.8</v>
          </cell>
        </row>
        <row r="357">
          <cell r="B357" t="str">
            <v>MD</v>
          </cell>
          <cell r="D357" t="str">
            <v>MDFSU</v>
          </cell>
          <cell r="M357">
            <v>6</v>
          </cell>
          <cell r="N357">
            <v>157</v>
          </cell>
          <cell r="O357">
            <v>1.2</v>
          </cell>
        </row>
        <row r="358">
          <cell r="B358" t="str">
            <v>MD</v>
          </cell>
          <cell r="D358" t="str">
            <v>MDFSU</v>
          </cell>
          <cell r="M358">
            <v>21</v>
          </cell>
          <cell r="N358">
            <v>18</v>
          </cell>
          <cell r="O358">
            <v>0.6</v>
          </cell>
        </row>
        <row r="359">
          <cell r="B359" t="str">
            <v>MD</v>
          </cell>
          <cell r="D359" t="str">
            <v>MDFSU</v>
          </cell>
          <cell r="M359">
            <v>13</v>
          </cell>
          <cell r="N359">
            <v>49</v>
          </cell>
          <cell r="O359">
            <v>0.2</v>
          </cell>
        </row>
        <row r="360">
          <cell r="B360" t="str">
            <v>MD</v>
          </cell>
          <cell r="D360" t="str">
            <v>MDFSU</v>
          </cell>
          <cell r="M360">
            <v>35</v>
          </cell>
          <cell r="N360">
            <v>51</v>
          </cell>
          <cell r="O360">
            <v>0.4</v>
          </cell>
        </row>
        <row r="361">
          <cell r="B361" t="str">
            <v>MD</v>
          </cell>
          <cell r="D361" t="str">
            <v>MDFSU</v>
          </cell>
          <cell r="M361">
            <v>33</v>
          </cell>
          <cell r="N361">
            <v>94</v>
          </cell>
          <cell r="O361">
            <v>1</v>
          </cell>
        </row>
        <row r="362">
          <cell r="B362" t="str">
            <v>MD</v>
          </cell>
          <cell r="D362" t="str">
            <v>MDFSU</v>
          </cell>
          <cell r="M362">
            <v>19</v>
          </cell>
          <cell r="N362">
            <v>67</v>
          </cell>
          <cell r="O362">
            <v>0.7</v>
          </cell>
        </row>
        <row r="363">
          <cell r="B363" t="str">
            <v>MD</v>
          </cell>
          <cell r="D363" t="str">
            <v>MDFSU</v>
          </cell>
          <cell r="M363">
            <v>4</v>
          </cell>
          <cell r="N363">
            <v>12</v>
          </cell>
          <cell r="O363">
            <v>0.3</v>
          </cell>
        </row>
        <row r="364">
          <cell r="B364" t="str">
            <v>MD</v>
          </cell>
          <cell r="D364" t="str">
            <v>MDFSU</v>
          </cell>
          <cell r="M364">
            <v>3</v>
          </cell>
          <cell r="N364">
            <v>76</v>
          </cell>
          <cell r="O364">
            <v>0.4</v>
          </cell>
        </row>
        <row r="365">
          <cell r="B365" t="str">
            <v>MD</v>
          </cell>
          <cell r="D365" t="str">
            <v>MDOPA</v>
          </cell>
          <cell r="M365">
            <v>32</v>
          </cell>
          <cell r="N365">
            <v>532</v>
          </cell>
          <cell r="O365">
            <v>3.1</v>
          </cell>
        </row>
        <row r="366">
          <cell r="B366" t="str">
            <v>MD</v>
          </cell>
          <cell r="D366" t="str">
            <v>MDFSU</v>
          </cell>
          <cell r="M366">
            <v>4</v>
          </cell>
          <cell r="N366">
            <v>22</v>
          </cell>
          <cell r="O366">
            <v>0.4</v>
          </cell>
        </row>
        <row r="367">
          <cell r="B367" t="str">
            <v>MD</v>
          </cell>
          <cell r="D367" t="str">
            <v>MDFSU</v>
          </cell>
          <cell r="M367">
            <v>3</v>
          </cell>
          <cell r="N367">
            <v>31</v>
          </cell>
          <cell r="O367">
            <v>0.5</v>
          </cell>
        </row>
        <row r="368">
          <cell r="B368" t="str">
            <v>MD</v>
          </cell>
          <cell r="D368" t="str">
            <v>MDFSU</v>
          </cell>
          <cell r="M368">
            <v>27</v>
          </cell>
          <cell r="N368">
            <v>263</v>
          </cell>
          <cell r="O368">
            <v>1</v>
          </cell>
        </row>
        <row r="369">
          <cell r="B369" t="str">
            <v>MD</v>
          </cell>
          <cell r="D369" t="str">
            <v>MDFSU</v>
          </cell>
          <cell r="M369">
            <v>13</v>
          </cell>
          <cell r="N369">
            <v>259</v>
          </cell>
          <cell r="O369">
            <v>0.7</v>
          </cell>
        </row>
        <row r="370">
          <cell r="B370" t="str">
            <v>MD</v>
          </cell>
          <cell r="D370" t="str">
            <v>MDFSU</v>
          </cell>
          <cell r="M370">
            <v>6</v>
          </cell>
          <cell r="N370">
            <v>29</v>
          </cell>
          <cell r="O370">
            <v>0.4</v>
          </cell>
        </row>
        <row r="371">
          <cell r="B371" t="str">
            <v>MD</v>
          </cell>
          <cell r="D371" t="str">
            <v>MDFSU</v>
          </cell>
          <cell r="M371">
            <v>21</v>
          </cell>
          <cell r="N371">
            <v>119</v>
          </cell>
          <cell r="O371">
            <v>0.5</v>
          </cell>
        </row>
        <row r="372">
          <cell r="B372" t="str">
            <v>MD</v>
          </cell>
          <cell r="D372" t="str">
            <v>MDOPA</v>
          </cell>
          <cell r="M372">
            <v>41</v>
          </cell>
          <cell r="N372">
            <v>118</v>
          </cell>
          <cell r="O372">
            <v>2</v>
          </cell>
        </row>
        <row r="373">
          <cell r="B373" t="str">
            <v>MD</v>
          </cell>
          <cell r="D373" t="str">
            <v>MDFSU</v>
          </cell>
          <cell r="M373">
            <v>36</v>
          </cell>
          <cell r="N373">
            <v>131</v>
          </cell>
          <cell r="O373">
            <v>1</v>
          </cell>
        </row>
        <row r="374">
          <cell r="B374" t="str">
            <v>VA</v>
          </cell>
          <cell r="D374" t="str">
            <v>VAFSU</v>
          </cell>
          <cell r="M374">
            <v>186</v>
          </cell>
          <cell r="N374">
            <v>14860</v>
          </cell>
          <cell r="O374">
            <v>8.3000000000000007</v>
          </cell>
        </row>
        <row r="375">
          <cell r="B375" t="str">
            <v>VA</v>
          </cell>
          <cell r="D375" t="str">
            <v>VAFSU</v>
          </cell>
          <cell r="M375">
            <v>12</v>
          </cell>
          <cell r="N375">
            <v>661</v>
          </cell>
          <cell r="O375">
            <v>0.5</v>
          </cell>
        </row>
        <row r="376">
          <cell r="B376" t="str">
            <v>VA</v>
          </cell>
          <cell r="D376" t="str">
            <v>VAFSU</v>
          </cell>
          <cell r="M376">
            <v>184</v>
          </cell>
          <cell r="N376">
            <v>2710</v>
          </cell>
          <cell r="O376">
            <v>2.6</v>
          </cell>
        </row>
        <row r="377">
          <cell r="B377" t="str">
            <v>VA</v>
          </cell>
          <cell r="D377" t="str">
            <v>VAOPA</v>
          </cell>
          <cell r="M377">
            <v>783</v>
          </cell>
          <cell r="N377">
            <v>1900</v>
          </cell>
          <cell r="O377">
            <v>4.4000000000000004</v>
          </cell>
        </row>
        <row r="378">
          <cell r="B378" t="str">
            <v>VA</v>
          </cell>
          <cell r="D378" t="str">
            <v>VAOPA</v>
          </cell>
          <cell r="M378">
            <v>2080</v>
          </cell>
          <cell r="N378">
            <v>14345</v>
          </cell>
          <cell r="O378">
            <v>15.3</v>
          </cell>
        </row>
        <row r="379">
          <cell r="B379" t="str">
            <v>VA</v>
          </cell>
          <cell r="D379" t="str">
            <v>VAOPA</v>
          </cell>
          <cell r="M379">
            <v>130</v>
          </cell>
          <cell r="N379">
            <v>4321</v>
          </cell>
          <cell r="O379">
            <v>4.3</v>
          </cell>
        </row>
        <row r="380">
          <cell r="B380" t="str">
            <v>VA</v>
          </cell>
          <cell r="D380" t="str">
            <v>VAOPA</v>
          </cell>
          <cell r="M380">
            <v>198</v>
          </cell>
          <cell r="N380">
            <v>1639</v>
          </cell>
          <cell r="O380">
            <v>5.7</v>
          </cell>
        </row>
        <row r="381">
          <cell r="B381" t="str">
            <v>VA</v>
          </cell>
          <cell r="D381" t="str">
            <v>VAOPA</v>
          </cell>
          <cell r="M381">
            <v>1162</v>
          </cell>
          <cell r="N381">
            <v>17825</v>
          </cell>
          <cell r="O381">
            <v>22.9</v>
          </cell>
        </row>
        <row r="382">
          <cell r="B382" t="str">
            <v>VA</v>
          </cell>
          <cell r="D382" t="str">
            <v>VAOPA</v>
          </cell>
          <cell r="M382">
            <v>78</v>
          </cell>
          <cell r="N382">
            <v>35177</v>
          </cell>
          <cell r="O382">
            <v>3.2</v>
          </cell>
        </row>
        <row r="383">
          <cell r="B383" t="str">
            <v>VA</v>
          </cell>
          <cell r="D383" t="str">
            <v>VAOPA</v>
          </cell>
          <cell r="M383">
            <v>277</v>
          </cell>
          <cell r="N383">
            <v>12349</v>
          </cell>
          <cell r="O383">
            <v>12.6</v>
          </cell>
        </row>
        <row r="384">
          <cell r="B384" t="str">
            <v>VA</v>
          </cell>
          <cell r="D384" t="str">
            <v>VAFSU</v>
          </cell>
          <cell r="M384">
            <v>4</v>
          </cell>
          <cell r="N384">
            <v>88</v>
          </cell>
          <cell r="O384">
            <v>0.4</v>
          </cell>
        </row>
        <row r="385">
          <cell r="B385" t="str">
            <v>VA</v>
          </cell>
          <cell r="D385" t="str">
            <v>VAFSU</v>
          </cell>
          <cell r="M385">
            <v>37</v>
          </cell>
          <cell r="N385">
            <v>215</v>
          </cell>
          <cell r="O385">
            <v>0.5</v>
          </cell>
        </row>
        <row r="386">
          <cell r="B386" t="str">
            <v>VA</v>
          </cell>
          <cell r="D386" t="str">
            <v>VAFSU</v>
          </cell>
          <cell r="M386">
            <v>44</v>
          </cell>
          <cell r="N386">
            <v>197</v>
          </cell>
          <cell r="O386">
            <v>2.2000000000000002</v>
          </cell>
        </row>
        <row r="387">
          <cell r="B387" t="str">
            <v>VA</v>
          </cell>
          <cell r="D387" t="str">
            <v>VAFSU</v>
          </cell>
          <cell r="M387">
            <v>51</v>
          </cell>
          <cell r="N387">
            <v>261</v>
          </cell>
          <cell r="O387">
            <v>2.8</v>
          </cell>
        </row>
        <row r="388">
          <cell r="B388" t="str">
            <v>VA</v>
          </cell>
          <cell r="D388" t="str">
            <v>VAFSU</v>
          </cell>
          <cell r="M388">
            <v>8</v>
          </cell>
          <cell r="N388">
            <v>151</v>
          </cell>
          <cell r="O388">
            <v>0.4</v>
          </cell>
        </row>
        <row r="389">
          <cell r="B389" t="str">
            <v>VA</v>
          </cell>
          <cell r="D389" t="str">
            <v>VAFSU</v>
          </cell>
          <cell r="M389">
            <v>15</v>
          </cell>
          <cell r="N389">
            <v>396</v>
          </cell>
          <cell r="O389">
            <v>1</v>
          </cell>
        </row>
        <row r="390">
          <cell r="B390" t="str">
            <v>VA</v>
          </cell>
          <cell r="D390" t="str">
            <v>VAFSU</v>
          </cell>
          <cell r="M390">
            <v>8</v>
          </cell>
          <cell r="N390">
            <v>353</v>
          </cell>
          <cell r="O390">
            <v>2.7</v>
          </cell>
        </row>
        <row r="391">
          <cell r="B391" t="str">
            <v>VA</v>
          </cell>
          <cell r="D391" t="str">
            <v>VAFSU</v>
          </cell>
          <cell r="M391">
            <v>4</v>
          </cell>
          <cell r="N391">
            <v>1192</v>
          </cell>
          <cell r="O391">
            <v>3.1</v>
          </cell>
        </row>
        <row r="392">
          <cell r="B392" t="str">
            <v>VA</v>
          </cell>
          <cell r="D392" t="str">
            <v>VAFSU</v>
          </cell>
          <cell r="M392">
            <v>6</v>
          </cell>
          <cell r="N392">
            <v>971</v>
          </cell>
          <cell r="O392">
            <v>3.2</v>
          </cell>
        </row>
        <row r="393">
          <cell r="B393" t="str">
            <v>VA</v>
          </cell>
          <cell r="D393" t="str">
            <v>VAFSU</v>
          </cell>
          <cell r="M393">
            <v>0</v>
          </cell>
          <cell r="N393">
            <v>896</v>
          </cell>
          <cell r="O393">
            <v>2.8</v>
          </cell>
        </row>
        <row r="394">
          <cell r="B394" t="str">
            <v>VA</v>
          </cell>
          <cell r="D394" t="str">
            <v>VAOPA</v>
          </cell>
          <cell r="M394">
            <v>8</v>
          </cell>
          <cell r="N394">
            <v>1404</v>
          </cell>
          <cell r="O394">
            <v>3.6</v>
          </cell>
        </row>
        <row r="395">
          <cell r="B395" t="str">
            <v>VA</v>
          </cell>
          <cell r="D395" t="str">
            <v>VAFSU</v>
          </cell>
          <cell r="M395">
            <v>0</v>
          </cell>
          <cell r="N395">
            <v>70</v>
          </cell>
          <cell r="O395">
            <v>0.7</v>
          </cell>
        </row>
        <row r="396">
          <cell r="B396" t="str">
            <v>VA</v>
          </cell>
          <cell r="D396" t="str">
            <v>VAFSU</v>
          </cell>
          <cell r="M396">
            <v>0</v>
          </cell>
          <cell r="N396">
            <v>83</v>
          </cell>
          <cell r="O396">
            <v>0.6</v>
          </cell>
        </row>
        <row r="397">
          <cell r="B397" t="str">
            <v>VA</v>
          </cell>
          <cell r="D397" t="str">
            <v>VAFSU</v>
          </cell>
          <cell r="M397">
            <v>1</v>
          </cell>
          <cell r="N397">
            <v>1038</v>
          </cell>
          <cell r="O397">
            <v>2.5</v>
          </cell>
        </row>
        <row r="398">
          <cell r="B398" t="str">
            <v>VA</v>
          </cell>
          <cell r="D398" t="str">
            <v>VAFSU</v>
          </cell>
          <cell r="M398">
            <v>0</v>
          </cell>
          <cell r="N398">
            <v>1293</v>
          </cell>
          <cell r="O398">
            <v>4.5</v>
          </cell>
        </row>
        <row r="399">
          <cell r="B399" t="str">
            <v>VA</v>
          </cell>
          <cell r="D399" t="str">
            <v>VAFSU</v>
          </cell>
          <cell r="M399">
            <v>0</v>
          </cell>
          <cell r="N399">
            <v>466</v>
          </cell>
          <cell r="O399">
            <v>2</v>
          </cell>
        </row>
        <row r="400">
          <cell r="B400" t="str">
            <v>VA</v>
          </cell>
          <cell r="D400" t="str">
            <v>VAFSU</v>
          </cell>
          <cell r="M400">
            <v>12</v>
          </cell>
          <cell r="N400">
            <v>1088</v>
          </cell>
          <cell r="O400">
            <v>4</v>
          </cell>
        </row>
        <row r="401">
          <cell r="B401" t="str">
            <v>VA</v>
          </cell>
          <cell r="D401" t="str">
            <v>VAFSU</v>
          </cell>
          <cell r="M401">
            <v>13</v>
          </cell>
          <cell r="N401">
            <v>52</v>
          </cell>
          <cell r="O401">
            <v>2.2999999999999998</v>
          </cell>
        </row>
        <row r="402">
          <cell r="B402" t="str">
            <v>VA</v>
          </cell>
          <cell r="D402" t="str">
            <v>VAFSU</v>
          </cell>
          <cell r="M402">
            <v>18</v>
          </cell>
          <cell r="N402">
            <v>1924</v>
          </cell>
          <cell r="O402">
            <v>2.2999999999999998</v>
          </cell>
        </row>
        <row r="403">
          <cell r="B403" t="str">
            <v>VA</v>
          </cell>
          <cell r="D403" t="str">
            <v>VAFSU</v>
          </cell>
          <cell r="M403">
            <v>11</v>
          </cell>
          <cell r="N403">
            <v>1342</v>
          </cell>
          <cell r="O403">
            <v>3.3</v>
          </cell>
        </row>
        <row r="404">
          <cell r="B404" t="str">
            <v>VA</v>
          </cell>
          <cell r="D404" t="str">
            <v>VAFSU</v>
          </cell>
          <cell r="M404">
            <v>23</v>
          </cell>
          <cell r="N404">
            <v>324</v>
          </cell>
          <cell r="O404">
            <v>1.3</v>
          </cell>
        </row>
        <row r="405">
          <cell r="B405" t="str">
            <v>VA</v>
          </cell>
          <cell r="D405" t="str">
            <v>VAFSU</v>
          </cell>
          <cell r="M405">
            <v>18</v>
          </cell>
          <cell r="N405">
            <v>116</v>
          </cell>
          <cell r="O405">
            <v>0.9</v>
          </cell>
        </row>
        <row r="406">
          <cell r="B406" t="str">
            <v>VA</v>
          </cell>
          <cell r="D406" t="str">
            <v>VAFSU</v>
          </cell>
          <cell r="M406">
            <v>15</v>
          </cell>
          <cell r="N406">
            <v>160</v>
          </cell>
          <cell r="O406">
            <v>0.8</v>
          </cell>
        </row>
        <row r="407">
          <cell r="B407" t="str">
            <v>VA</v>
          </cell>
          <cell r="D407" t="str">
            <v>VAFSU</v>
          </cell>
          <cell r="M407">
            <v>3</v>
          </cell>
          <cell r="N407">
            <v>33</v>
          </cell>
          <cell r="O407">
            <v>0.3</v>
          </cell>
        </row>
        <row r="408">
          <cell r="B408" t="str">
            <v>VA</v>
          </cell>
          <cell r="D408" t="str">
            <v>VAFSU</v>
          </cell>
          <cell r="M408">
            <v>11</v>
          </cell>
          <cell r="N408">
            <v>151</v>
          </cell>
          <cell r="O408">
            <v>1</v>
          </cell>
        </row>
        <row r="409">
          <cell r="B409" t="str">
            <v>VA</v>
          </cell>
          <cell r="D409" t="str">
            <v>VAFSU</v>
          </cell>
          <cell r="M409">
            <v>4</v>
          </cell>
          <cell r="N409">
            <v>132</v>
          </cell>
          <cell r="O409">
            <v>0.7</v>
          </cell>
        </row>
        <row r="410">
          <cell r="B410" t="str">
            <v>VA</v>
          </cell>
          <cell r="D410" t="str">
            <v>VAFSU</v>
          </cell>
          <cell r="M410">
            <v>9</v>
          </cell>
          <cell r="N410">
            <v>93</v>
          </cell>
          <cell r="O410">
            <v>0.5</v>
          </cell>
        </row>
        <row r="411">
          <cell r="B411" t="str">
            <v>VA</v>
          </cell>
          <cell r="D411" t="str">
            <v>VAFSU</v>
          </cell>
          <cell r="M411">
            <v>4</v>
          </cell>
          <cell r="N411">
            <v>124</v>
          </cell>
          <cell r="O411">
            <v>0.6</v>
          </cell>
        </row>
        <row r="412">
          <cell r="B412" t="str">
            <v>VA</v>
          </cell>
          <cell r="D412" t="str">
            <v>VAFSU</v>
          </cell>
          <cell r="M412">
            <v>6</v>
          </cell>
          <cell r="N412">
            <v>69</v>
          </cell>
          <cell r="O412">
            <v>0.3</v>
          </cell>
        </row>
        <row r="413">
          <cell r="B413" t="str">
            <v>VA</v>
          </cell>
          <cell r="D413" t="str">
            <v>VAOPA</v>
          </cell>
          <cell r="M413">
            <v>61</v>
          </cell>
          <cell r="N413">
            <v>47</v>
          </cell>
          <cell r="O413">
            <v>1.1000000000000001</v>
          </cell>
        </row>
        <row r="414">
          <cell r="B414" t="str">
            <v>VA</v>
          </cell>
          <cell r="D414" t="str">
            <v>VAFSU</v>
          </cell>
          <cell r="M414">
            <v>4</v>
          </cell>
          <cell r="N414">
            <v>80</v>
          </cell>
          <cell r="O414">
            <v>0.3</v>
          </cell>
        </row>
        <row r="415">
          <cell r="B415" t="str">
            <v>VA</v>
          </cell>
          <cell r="D415" t="str">
            <v>VAFSU</v>
          </cell>
          <cell r="M415">
            <v>5</v>
          </cell>
          <cell r="N415">
            <v>125</v>
          </cell>
          <cell r="O415">
            <v>0.7</v>
          </cell>
        </row>
        <row r="416">
          <cell r="B416" t="str">
            <v>VA</v>
          </cell>
          <cell r="D416" t="str">
            <v>VAFSU</v>
          </cell>
          <cell r="M416">
            <v>9</v>
          </cell>
          <cell r="N416">
            <v>24</v>
          </cell>
          <cell r="O416">
            <v>0.4</v>
          </cell>
        </row>
        <row r="417">
          <cell r="B417" t="str">
            <v>VA</v>
          </cell>
          <cell r="D417" t="str">
            <v>VAFSU</v>
          </cell>
          <cell r="M417">
            <v>5</v>
          </cell>
          <cell r="N417">
            <v>18</v>
          </cell>
          <cell r="O417">
            <v>0.5</v>
          </cell>
        </row>
        <row r="418">
          <cell r="B418" t="str">
            <v>VA</v>
          </cell>
          <cell r="D418" t="str">
            <v>VAFSU</v>
          </cell>
          <cell r="M418">
            <v>3</v>
          </cell>
          <cell r="N418">
            <v>52</v>
          </cell>
          <cell r="O418">
            <v>0.5</v>
          </cell>
        </row>
        <row r="419">
          <cell r="B419" t="str">
            <v>VA</v>
          </cell>
          <cell r="D419" t="str">
            <v>VAFSU</v>
          </cell>
          <cell r="M419">
            <v>3</v>
          </cell>
          <cell r="N419">
            <v>52</v>
          </cell>
          <cell r="O419">
            <v>0.8</v>
          </cell>
        </row>
        <row r="420">
          <cell r="B420" t="str">
            <v>VA</v>
          </cell>
          <cell r="D420" t="str">
            <v>VAFSU</v>
          </cell>
          <cell r="M420">
            <v>5</v>
          </cell>
          <cell r="N420">
            <v>24</v>
          </cell>
          <cell r="O420">
            <v>0.3</v>
          </cell>
        </row>
        <row r="421">
          <cell r="B421" t="str">
            <v>VA</v>
          </cell>
          <cell r="D421" t="str">
            <v>VAFSU</v>
          </cell>
          <cell r="M421">
            <v>24</v>
          </cell>
          <cell r="N421">
            <v>445</v>
          </cell>
          <cell r="O421">
            <v>2.2999999999999998</v>
          </cell>
        </row>
        <row r="422">
          <cell r="B422" t="str">
            <v>VA</v>
          </cell>
          <cell r="D422" t="str">
            <v>VAFSU</v>
          </cell>
          <cell r="M422">
            <v>0</v>
          </cell>
          <cell r="N422">
            <v>232</v>
          </cell>
          <cell r="O422">
            <v>1.4</v>
          </cell>
        </row>
        <row r="423">
          <cell r="B423" t="str">
            <v>VA</v>
          </cell>
          <cell r="D423" t="str">
            <v>VAFSU</v>
          </cell>
          <cell r="M423">
            <v>20</v>
          </cell>
          <cell r="N423">
            <v>225</v>
          </cell>
          <cell r="O423">
            <v>1.5</v>
          </cell>
        </row>
        <row r="424">
          <cell r="B424" t="str">
            <v>VA</v>
          </cell>
          <cell r="D424" t="str">
            <v>VAFSU</v>
          </cell>
          <cell r="M424">
            <v>2</v>
          </cell>
          <cell r="N424">
            <v>3</v>
          </cell>
          <cell r="O424">
            <v>0.3</v>
          </cell>
        </row>
        <row r="425">
          <cell r="B425" t="str">
            <v>VA</v>
          </cell>
          <cell r="D425" t="str">
            <v>VAFSU</v>
          </cell>
          <cell r="M425">
            <v>12</v>
          </cell>
          <cell r="N425">
            <v>437</v>
          </cell>
          <cell r="O425">
            <v>2.8</v>
          </cell>
        </row>
        <row r="426">
          <cell r="B426" t="str">
            <v>VA</v>
          </cell>
          <cell r="D426" t="str">
            <v>VAFSU</v>
          </cell>
          <cell r="M426">
            <v>5</v>
          </cell>
          <cell r="N426">
            <v>146</v>
          </cell>
          <cell r="O426">
            <v>0.3</v>
          </cell>
        </row>
        <row r="427">
          <cell r="B427" t="str">
            <v>VA</v>
          </cell>
          <cell r="D427" t="str">
            <v>VAFSU</v>
          </cell>
          <cell r="M427">
            <v>10</v>
          </cell>
          <cell r="N427">
            <v>32</v>
          </cell>
          <cell r="O427">
            <v>0.3</v>
          </cell>
        </row>
        <row r="428">
          <cell r="B428" t="str">
            <v>VA</v>
          </cell>
          <cell r="D428" t="str">
            <v>VAFSU</v>
          </cell>
          <cell r="M428">
            <v>1</v>
          </cell>
          <cell r="N428">
            <v>0</v>
          </cell>
          <cell r="O428">
            <v>0.1</v>
          </cell>
        </row>
        <row r="429">
          <cell r="B429" t="str">
            <v>VA</v>
          </cell>
          <cell r="D429" t="str">
            <v>VAFSU</v>
          </cell>
          <cell r="M429">
            <v>130</v>
          </cell>
          <cell r="N429">
            <v>5034</v>
          </cell>
          <cell r="O429">
            <v>10.9</v>
          </cell>
        </row>
        <row r="430">
          <cell r="B430" t="str">
            <v>VA</v>
          </cell>
          <cell r="D430" t="str">
            <v>VAFSU</v>
          </cell>
          <cell r="M430">
            <v>0</v>
          </cell>
          <cell r="N430">
            <v>87</v>
          </cell>
          <cell r="O430">
            <v>1.2</v>
          </cell>
        </row>
        <row r="431">
          <cell r="B431" t="str">
            <v>VA</v>
          </cell>
          <cell r="D431" t="str">
            <v>VAFSU</v>
          </cell>
          <cell r="M431">
            <v>0</v>
          </cell>
          <cell r="N431">
            <v>11</v>
          </cell>
          <cell r="O431">
            <v>0.4</v>
          </cell>
        </row>
        <row r="432">
          <cell r="B432" t="str">
            <v>VA</v>
          </cell>
          <cell r="D432" t="str">
            <v>VAFSU</v>
          </cell>
          <cell r="M432">
            <v>9</v>
          </cell>
          <cell r="N432">
            <v>3509</v>
          </cell>
          <cell r="O432">
            <v>10.3</v>
          </cell>
        </row>
        <row r="433">
          <cell r="B433" t="str">
            <v>VA</v>
          </cell>
          <cell r="D433" t="str">
            <v>VAOPA</v>
          </cell>
          <cell r="M433">
            <v>0</v>
          </cell>
          <cell r="N433">
            <v>3656</v>
          </cell>
          <cell r="O433">
            <v>6.1</v>
          </cell>
        </row>
        <row r="434">
          <cell r="B434" t="str">
            <v>VA</v>
          </cell>
          <cell r="D434" t="str">
            <v>VAFSU</v>
          </cell>
          <cell r="M434">
            <v>20</v>
          </cell>
          <cell r="N434">
            <v>147</v>
          </cell>
          <cell r="O434">
            <v>0.8</v>
          </cell>
        </row>
        <row r="435">
          <cell r="B435" t="str">
            <v>VA</v>
          </cell>
          <cell r="D435" t="str">
            <v>VAOPA</v>
          </cell>
          <cell r="M435">
            <v>30</v>
          </cell>
          <cell r="N435">
            <v>911</v>
          </cell>
          <cell r="O435">
            <v>2.8</v>
          </cell>
        </row>
        <row r="436">
          <cell r="B436" t="str">
            <v>VA</v>
          </cell>
          <cell r="D436" t="str">
            <v>VAOPA</v>
          </cell>
          <cell r="M436">
            <v>683</v>
          </cell>
          <cell r="N436">
            <v>2570</v>
          </cell>
          <cell r="O436">
            <v>1</v>
          </cell>
        </row>
        <row r="437">
          <cell r="B437" t="str">
            <v>VA</v>
          </cell>
          <cell r="D437" t="str">
            <v>VAOPA</v>
          </cell>
          <cell r="M437">
            <v>2206</v>
          </cell>
          <cell r="N437">
            <v>16583</v>
          </cell>
          <cell r="O437">
            <v>10.6</v>
          </cell>
        </row>
        <row r="438">
          <cell r="B438" t="str">
            <v>NC</v>
          </cell>
          <cell r="D438" t="str">
            <v>NCFSU</v>
          </cell>
          <cell r="M438">
            <v>2449</v>
          </cell>
          <cell r="N438">
            <v>15635</v>
          </cell>
          <cell r="O438">
            <v>8.5</v>
          </cell>
        </row>
        <row r="439">
          <cell r="B439" t="str">
            <v>NC</v>
          </cell>
          <cell r="D439" t="str">
            <v>NCOPA</v>
          </cell>
          <cell r="M439">
            <v>713</v>
          </cell>
          <cell r="N439">
            <v>2736</v>
          </cell>
          <cell r="O439">
            <v>2.8</v>
          </cell>
        </row>
        <row r="440">
          <cell r="B440" t="str">
            <v>NC</v>
          </cell>
          <cell r="D440" t="str">
            <v>NCFSU</v>
          </cell>
          <cell r="M440">
            <v>734</v>
          </cell>
          <cell r="N440">
            <v>1086</v>
          </cell>
          <cell r="O440">
            <v>0</v>
          </cell>
        </row>
        <row r="441">
          <cell r="B441" t="str">
            <v>NC</v>
          </cell>
          <cell r="D441" t="str">
            <v>NCOPA</v>
          </cell>
          <cell r="M441">
            <v>1101</v>
          </cell>
          <cell r="N441">
            <v>4309</v>
          </cell>
          <cell r="O441">
            <v>9.3000000000000007</v>
          </cell>
        </row>
        <row r="442">
          <cell r="B442" t="str">
            <v>NC</v>
          </cell>
          <cell r="D442" t="str">
            <v>NCFSU</v>
          </cell>
          <cell r="M442">
            <v>620</v>
          </cell>
          <cell r="N442">
            <v>5893</v>
          </cell>
          <cell r="O442">
            <v>10.4</v>
          </cell>
        </row>
        <row r="443">
          <cell r="B443" t="str">
            <v>NC</v>
          </cell>
          <cell r="D443" t="str">
            <v>NCFSU</v>
          </cell>
          <cell r="M443">
            <v>741</v>
          </cell>
          <cell r="N443">
            <v>5124</v>
          </cell>
          <cell r="O443">
            <v>6.6</v>
          </cell>
        </row>
        <row r="444">
          <cell r="B444" t="str">
            <v>NC</v>
          </cell>
          <cell r="D444" t="str">
            <v>NCFSU</v>
          </cell>
          <cell r="M444">
            <v>347</v>
          </cell>
          <cell r="N444">
            <v>5866</v>
          </cell>
          <cell r="O444">
            <v>5.6</v>
          </cell>
        </row>
        <row r="445">
          <cell r="B445" t="str">
            <v>NC</v>
          </cell>
          <cell r="D445" t="str">
            <v>NCFSU</v>
          </cell>
          <cell r="M445">
            <v>125</v>
          </cell>
          <cell r="N445">
            <v>983</v>
          </cell>
          <cell r="O445">
            <v>1</v>
          </cell>
        </row>
        <row r="446">
          <cell r="B446" t="str">
            <v>NC</v>
          </cell>
          <cell r="D446" t="str">
            <v>NCFSU</v>
          </cell>
          <cell r="M446">
            <v>742</v>
          </cell>
          <cell r="N446">
            <v>5875</v>
          </cell>
          <cell r="O446">
            <v>9.9</v>
          </cell>
        </row>
        <row r="447">
          <cell r="B447" t="str">
            <v>NC</v>
          </cell>
          <cell r="D447" t="str">
            <v>NCFSU</v>
          </cell>
          <cell r="M447">
            <v>181</v>
          </cell>
          <cell r="N447">
            <v>6967</v>
          </cell>
          <cell r="O447">
            <v>0.4</v>
          </cell>
        </row>
        <row r="448">
          <cell r="B448" t="str">
            <v>NC</v>
          </cell>
          <cell r="D448" t="str">
            <v>NCOPA</v>
          </cell>
          <cell r="M448">
            <v>22</v>
          </cell>
          <cell r="N448">
            <v>19</v>
          </cell>
          <cell r="O448">
            <v>0</v>
          </cell>
        </row>
        <row r="449">
          <cell r="B449" t="str">
            <v>NC</v>
          </cell>
          <cell r="D449" t="str">
            <v>NCFSU</v>
          </cell>
          <cell r="M449">
            <v>309</v>
          </cell>
          <cell r="N449">
            <v>1018</v>
          </cell>
          <cell r="O449">
            <v>0</v>
          </cell>
        </row>
        <row r="450">
          <cell r="B450" t="str">
            <v>NC</v>
          </cell>
          <cell r="D450" t="str">
            <v>NCOPA</v>
          </cell>
          <cell r="M450">
            <v>11560</v>
          </cell>
          <cell r="N450">
            <v>48904</v>
          </cell>
          <cell r="O450">
            <v>123.6</v>
          </cell>
        </row>
        <row r="451">
          <cell r="B451" t="str">
            <v>NC</v>
          </cell>
          <cell r="D451" t="str">
            <v>NCOPA</v>
          </cell>
          <cell r="M451">
            <v>327</v>
          </cell>
          <cell r="N451">
            <v>772</v>
          </cell>
          <cell r="O451">
            <v>1.9</v>
          </cell>
        </row>
        <row r="452">
          <cell r="B452" t="str">
            <v>NC</v>
          </cell>
          <cell r="D452" t="str">
            <v>NCOPA</v>
          </cell>
          <cell r="M452">
            <v>184</v>
          </cell>
          <cell r="N452">
            <v>760</v>
          </cell>
          <cell r="O452">
            <v>0</v>
          </cell>
        </row>
        <row r="453">
          <cell r="B453" t="str">
            <v>NC</v>
          </cell>
          <cell r="D453" t="str">
            <v>NCOPA</v>
          </cell>
          <cell r="M453">
            <v>940</v>
          </cell>
          <cell r="N453">
            <v>5633</v>
          </cell>
          <cell r="O453">
            <v>4.2</v>
          </cell>
        </row>
        <row r="454">
          <cell r="B454" t="str">
            <v>NC</v>
          </cell>
          <cell r="D454" t="str">
            <v>NCOPA</v>
          </cell>
          <cell r="M454">
            <v>2749</v>
          </cell>
          <cell r="N454">
            <v>18186</v>
          </cell>
          <cell r="O454">
            <v>8.1999999999999993</v>
          </cell>
        </row>
        <row r="455">
          <cell r="B455" t="str">
            <v>SC</v>
          </cell>
          <cell r="D455" t="str">
            <v>SCFSU</v>
          </cell>
          <cell r="M455">
            <v>514</v>
          </cell>
          <cell r="N455">
            <v>3165</v>
          </cell>
          <cell r="O455">
            <v>5.2</v>
          </cell>
        </row>
        <row r="456">
          <cell r="B456" t="str">
            <v>SC</v>
          </cell>
          <cell r="D456" t="str">
            <v>SCFSU</v>
          </cell>
          <cell r="M456">
            <v>28</v>
          </cell>
          <cell r="N456">
            <v>409</v>
          </cell>
          <cell r="O456">
            <v>1.1000000000000001</v>
          </cell>
        </row>
        <row r="457">
          <cell r="B457" t="str">
            <v>SC</v>
          </cell>
          <cell r="D457" t="str">
            <v>SCFSU</v>
          </cell>
          <cell r="M457">
            <v>16</v>
          </cell>
          <cell r="N457">
            <v>229</v>
          </cell>
          <cell r="O457">
            <v>0.6</v>
          </cell>
        </row>
        <row r="458">
          <cell r="B458" t="str">
            <v>SC</v>
          </cell>
          <cell r="D458" t="str">
            <v>SCFSU</v>
          </cell>
          <cell r="M458">
            <v>333</v>
          </cell>
          <cell r="N458">
            <v>5981</v>
          </cell>
          <cell r="O458">
            <v>2.2999999999999998</v>
          </cell>
        </row>
        <row r="459">
          <cell r="B459" t="str">
            <v>SC</v>
          </cell>
          <cell r="D459" t="str">
            <v>SCFSU</v>
          </cell>
          <cell r="M459">
            <v>108</v>
          </cell>
          <cell r="N459">
            <v>7013</v>
          </cell>
          <cell r="O459">
            <v>1.2</v>
          </cell>
        </row>
        <row r="460">
          <cell r="B460" t="str">
            <v>SC</v>
          </cell>
          <cell r="D460" t="str">
            <v>SCFSU</v>
          </cell>
          <cell r="M460">
            <v>116</v>
          </cell>
          <cell r="N460">
            <v>8048</v>
          </cell>
          <cell r="O460">
            <v>4.3</v>
          </cell>
        </row>
        <row r="461">
          <cell r="B461" t="str">
            <v>SC</v>
          </cell>
          <cell r="D461" t="str">
            <v>SCFSU</v>
          </cell>
          <cell r="M461">
            <v>494</v>
          </cell>
          <cell r="N461">
            <v>6333</v>
          </cell>
          <cell r="O461">
            <v>5.7</v>
          </cell>
        </row>
        <row r="462">
          <cell r="B462" t="str">
            <v>SC</v>
          </cell>
          <cell r="D462" t="str">
            <v>SCOPA</v>
          </cell>
          <cell r="M462">
            <v>17</v>
          </cell>
          <cell r="N462">
            <v>213</v>
          </cell>
          <cell r="O462">
            <v>0.8</v>
          </cell>
        </row>
        <row r="463">
          <cell r="B463" t="str">
            <v>SC</v>
          </cell>
          <cell r="D463" t="str">
            <v>SCFSU</v>
          </cell>
          <cell r="M463">
            <v>200</v>
          </cell>
          <cell r="N463">
            <v>969</v>
          </cell>
          <cell r="O463">
            <v>2.2000000000000002</v>
          </cell>
        </row>
        <row r="464">
          <cell r="B464" t="str">
            <v>SC</v>
          </cell>
          <cell r="D464" t="str">
            <v>SCFSU</v>
          </cell>
          <cell r="M464">
            <v>392</v>
          </cell>
          <cell r="N464">
            <v>3774</v>
          </cell>
          <cell r="O464">
            <v>7.5</v>
          </cell>
        </row>
        <row r="465">
          <cell r="B465" t="str">
            <v>SC</v>
          </cell>
          <cell r="D465" t="str">
            <v>SCOPA</v>
          </cell>
          <cell r="M465">
            <v>43</v>
          </cell>
          <cell r="N465">
            <v>193</v>
          </cell>
          <cell r="O465">
            <v>1.5</v>
          </cell>
        </row>
        <row r="466">
          <cell r="B466" t="str">
            <v>SC</v>
          </cell>
          <cell r="D466" t="str">
            <v>SCFSU</v>
          </cell>
          <cell r="M466">
            <v>381</v>
          </cell>
          <cell r="N466">
            <v>8914</v>
          </cell>
          <cell r="O466">
            <v>4.7</v>
          </cell>
        </row>
        <row r="467">
          <cell r="B467" t="str">
            <v>SC</v>
          </cell>
          <cell r="D467" t="str">
            <v>SCFSU</v>
          </cell>
          <cell r="M467">
            <v>86</v>
          </cell>
          <cell r="N467">
            <v>3299</v>
          </cell>
          <cell r="O467">
            <v>2.6</v>
          </cell>
        </row>
        <row r="468">
          <cell r="B468" t="str">
            <v>SC</v>
          </cell>
          <cell r="D468" t="str">
            <v>SCFSU</v>
          </cell>
          <cell r="M468">
            <v>1582</v>
          </cell>
          <cell r="N468">
            <v>21190</v>
          </cell>
          <cell r="O468">
            <v>9.9</v>
          </cell>
        </row>
        <row r="469">
          <cell r="B469" t="str">
            <v>SC</v>
          </cell>
          <cell r="D469" t="str">
            <v>SCFSU</v>
          </cell>
          <cell r="M469">
            <v>1000</v>
          </cell>
          <cell r="N469">
            <v>1343</v>
          </cell>
          <cell r="O469">
            <v>4</v>
          </cell>
        </row>
        <row r="470">
          <cell r="B470" t="str">
            <v>SC</v>
          </cell>
          <cell r="D470" t="str">
            <v>SCFSU</v>
          </cell>
          <cell r="M470">
            <v>242</v>
          </cell>
          <cell r="N470">
            <v>336</v>
          </cell>
          <cell r="O470">
            <v>1.9</v>
          </cell>
        </row>
        <row r="471">
          <cell r="B471" t="str">
            <v>SC</v>
          </cell>
          <cell r="D471" t="str">
            <v>SCFSU</v>
          </cell>
          <cell r="M471">
            <v>618</v>
          </cell>
          <cell r="N471">
            <v>2035</v>
          </cell>
          <cell r="O471">
            <v>3.7</v>
          </cell>
        </row>
        <row r="472">
          <cell r="B472" t="str">
            <v>SC</v>
          </cell>
          <cell r="D472" t="str">
            <v>SCFSU</v>
          </cell>
          <cell r="M472">
            <v>2410</v>
          </cell>
          <cell r="N472">
            <v>21848</v>
          </cell>
          <cell r="O472">
            <v>15.1</v>
          </cell>
        </row>
        <row r="473">
          <cell r="B473" t="str">
            <v>SC</v>
          </cell>
          <cell r="D473" t="str">
            <v>SCOPA</v>
          </cell>
          <cell r="M473">
            <v>1263</v>
          </cell>
          <cell r="N473">
            <v>34361</v>
          </cell>
          <cell r="O473">
            <v>7.1</v>
          </cell>
        </row>
        <row r="474">
          <cell r="B474" t="str">
            <v>SC</v>
          </cell>
          <cell r="D474" t="str">
            <v>SCOPA</v>
          </cell>
          <cell r="M474">
            <v>1155</v>
          </cell>
          <cell r="N474">
            <v>59911</v>
          </cell>
          <cell r="O474">
            <v>26.7</v>
          </cell>
        </row>
        <row r="475">
          <cell r="B475" t="str">
            <v>SC</v>
          </cell>
          <cell r="D475" t="str">
            <v>SCOPA</v>
          </cell>
          <cell r="M475">
            <v>308</v>
          </cell>
          <cell r="N475">
            <v>10034</v>
          </cell>
          <cell r="O475">
            <v>3.5</v>
          </cell>
        </row>
        <row r="476">
          <cell r="B476" t="str">
            <v>SC</v>
          </cell>
          <cell r="D476" t="str">
            <v>SCOPA</v>
          </cell>
          <cell r="M476">
            <v>1170</v>
          </cell>
          <cell r="N476">
            <v>4544</v>
          </cell>
          <cell r="O476">
            <v>5.3</v>
          </cell>
        </row>
        <row r="477">
          <cell r="B477" t="str">
            <v>SC</v>
          </cell>
          <cell r="D477" t="str">
            <v>SCOPA</v>
          </cell>
          <cell r="M477">
            <v>60</v>
          </cell>
          <cell r="N477">
            <v>1888</v>
          </cell>
          <cell r="O477">
            <v>2.9</v>
          </cell>
        </row>
        <row r="478">
          <cell r="B478" t="str">
            <v>GA</v>
          </cell>
          <cell r="D478" t="str">
            <v>GAOPA</v>
          </cell>
          <cell r="M478">
            <v>8153</v>
          </cell>
          <cell r="N478">
            <v>41342</v>
          </cell>
          <cell r="O478">
            <v>12.4</v>
          </cell>
        </row>
        <row r="479">
          <cell r="B479" t="str">
            <v>GA</v>
          </cell>
          <cell r="D479" t="str">
            <v>GAOPA</v>
          </cell>
          <cell r="M479">
            <v>5454</v>
          </cell>
          <cell r="N479">
            <v>13941</v>
          </cell>
          <cell r="O479">
            <v>12.5</v>
          </cell>
        </row>
        <row r="480">
          <cell r="B480" t="str">
            <v>GA</v>
          </cell>
          <cell r="D480" t="str">
            <v>GAOPA</v>
          </cell>
          <cell r="M480">
            <v>11666</v>
          </cell>
          <cell r="N480">
            <v>36521</v>
          </cell>
          <cell r="O480">
            <v>14.6</v>
          </cell>
        </row>
        <row r="481">
          <cell r="B481" t="str">
            <v>GA</v>
          </cell>
          <cell r="D481" t="str">
            <v>GAOPA</v>
          </cell>
          <cell r="M481">
            <v>117</v>
          </cell>
          <cell r="N481">
            <v>22986</v>
          </cell>
          <cell r="O481">
            <v>5.6</v>
          </cell>
        </row>
        <row r="482">
          <cell r="B482" t="str">
            <v>GA</v>
          </cell>
          <cell r="D482" t="str">
            <v>GAOPA</v>
          </cell>
          <cell r="M482">
            <v>2241</v>
          </cell>
          <cell r="N482">
            <v>16384</v>
          </cell>
          <cell r="O482">
            <v>9</v>
          </cell>
        </row>
        <row r="483">
          <cell r="B483" t="str">
            <v>GA</v>
          </cell>
          <cell r="D483" t="str">
            <v>GAFSU</v>
          </cell>
          <cell r="M483">
            <v>593</v>
          </cell>
          <cell r="N483">
            <v>20513</v>
          </cell>
          <cell r="O483">
            <v>7.5</v>
          </cell>
        </row>
        <row r="484">
          <cell r="B484" t="str">
            <v>GA</v>
          </cell>
          <cell r="D484" t="str">
            <v>GAFSU</v>
          </cell>
          <cell r="M484">
            <v>156</v>
          </cell>
          <cell r="N484">
            <v>90</v>
          </cell>
          <cell r="O484">
            <v>0.2</v>
          </cell>
        </row>
        <row r="485">
          <cell r="B485" t="str">
            <v>GA</v>
          </cell>
          <cell r="D485" t="str">
            <v>GAOPA</v>
          </cell>
          <cell r="M485">
            <v>1807</v>
          </cell>
          <cell r="N485">
            <v>11801</v>
          </cell>
          <cell r="O485">
            <v>6.2</v>
          </cell>
        </row>
        <row r="486">
          <cell r="B486" t="str">
            <v>GA</v>
          </cell>
          <cell r="D486" t="str">
            <v>GAFSU</v>
          </cell>
          <cell r="M486">
            <v>2155</v>
          </cell>
          <cell r="N486">
            <v>13818</v>
          </cell>
          <cell r="O486">
            <v>6.9</v>
          </cell>
        </row>
        <row r="487">
          <cell r="B487" t="str">
            <v>GA</v>
          </cell>
          <cell r="D487" t="str">
            <v>GAFSU</v>
          </cell>
          <cell r="M487">
            <v>78</v>
          </cell>
          <cell r="N487">
            <v>1204</v>
          </cell>
          <cell r="O487">
            <v>2.1</v>
          </cell>
        </row>
        <row r="488">
          <cell r="B488" t="str">
            <v>GA</v>
          </cell>
          <cell r="D488" t="str">
            <v>GAFSU</v>
          </cell>
          <cell r="M488">
            <v>1060</v>
          </cell>
          <cell r="N488">
            <v>12559</v>
          </cell>
          <cell r="O488">
            <v>2.4</v>
          </cell>
        </row>
        <row r="489">
          <cell r="B489" t="str">
            <v>GA</v>
          </cell>
          <cell r="D489" t="str">
            <v>GAFSU</v>
          </cell>
          <cell r="M489">
            <v>1514</v>
          </cell>
          <cell r="N489">
            <v>14939</v>
          </cell>
          <cell r="O489">
            <v>2.6</v>
          </cell>
        </row>
        <row r="490">
          <cell r="B490" t="str">
            <v>GA</v>
          </cell>
          <cell r="D490" t="str">
            <v>GAOPA</v>
          </cell>
          <cell r="M490">
            <v>10259</v>
          </cell>
          <cell r="N490">
            <v>11099</v>
          </cell>
          <cell r="O490">
            <v>14.7</v>
          </cell>
        </row>
        <row r="491">
          <cell r="B491" t="str">
            <v>FL</v>
          </cell>
          <cell r="D491" t="str">
            <v>FLFSU</v>
          </cell>
          <cell r="M491">
            <v>6</v>
          </cell>
          <cell r="N491">
            <v>464</v>
          </cell>
          <cell r="O491">
            <v>0</v>
          </cell>
        </row>
        <row r="492">
          <cell r="B492" t="str">
            <v>FL</v>
          </cell>
          <cell r="D492" t="str">
            <v>FLOPA</v>
          </cell>
          <cell r="M492">
            <v>1201</v>
          </cell>
          <cell r="N492">
            <v>514</v>
          </cell>
          <cell r="O492">
            <v>1.9</v>
          </cell>
        </row>
        <row r="493">
          <cell r="B493" t="str">
            <v>FL</v>
          </cell>
          <cell r="D493" t="str">
            <v>FLFSU</v>
          </cell>
          <cell r="M493">
            <v>2249</v>
          </cell>
          <cell r="N493">
            <v>4308</v>
          </cell>
          <cell r="O493">
            <v>3.3</v>
          </cell>
        </row>
        <row r="494">
          <cell r="B494" t="str">
            <v>FL</v>
          </cell>
          <cell r="D494" t="str">
            <v>FLOPA</v>
          </cell>
          <cell r="M494">
            <v>1722</v>
          </cell>
          <cell r="N494">
            <v>1129</v>
          </cell>
          <cell r="O494">
            <v>6.2</v>
          </cell>
        </row>
        <row r="495">
          <cell r="B495" t="str">
            <v>FL</v>
          </cell>
          <cell r="D495" t="str">
            <v>FLOPA</v>
          </cell>
          <cell r="M495">
            <v>5050</v>
          </cell>
          <cell r="N495">
            <v>10062</v>
          </cell>
          <cell r="O495">
            <v>4.5999999999999996</v>
          </cell>
        </row>
        <row r="496">
          <cell r="B496" t="str">
            <v>FL</v>
          </cell>
          <cell r="D496" t="str">
            <v>FLFSU</v>
          </cell>
          <cell r="M496">
            <v>48</v>
          </cell>
          <cell r="N496">
            <v>677</v>
          </cell>
          <cell r="O496">
            <v>0.4</v>
          </cell>
        </row>
        <row r="497">
          <cell r="B497" t="str">
            <v>FL</v>
          </cell>
          <cell r="D497" t="str">
            <v>FLFSU</v>
          </cell>
          <cell r="M497">
            <v>350</v>
          </cell>
          <cell r="N497">
            <v>1466</v>
          </cell>
          <cell r="O497">
            <v>1.6</v>
          </cell>
        </row>
        <row r="498">
          <cell r="B498" t="str">
            <v>FL</v>
          </cell>
          <cell r="D498" t="str">
            <v>FLOPA</v>
          </cell>
          <cell r="M498">
            <v>792</v>
          </cell>
          <cell r="N498">
            <v>312</v>
          </cell>
          <cell r="O498">
            <v>2.6</v>
          </cell>
        </row>
        <row r="499">
          <cell r="B499" t="str">
            <v>FL</v>
          </cell>
          <cell r="D499" t="str">
            <v>FLFSU</v>
          </cell>
          <cell r="M499">
            <v>306</v>
          </cell>
          <cell r="N499">
            <v>2734</v>
          </cell>
          <cell r="O499">
            <v>1.8</v>
          </cell>
        </row>
        <row r="500">
          <cell r="B500" t="str">
            <v>FL</v>
          </cell>
          <cell r="D500" t="str">
            <v>FLOPA</v>
          </cell>
          <cell r="M500">
            <v>135</v>
          </cell>
          <cell r="N500">
            <v>424</v>
          </cell>
          <cell r="O500">
            <v>1</v>
          </cell>
        </row>
        <row r="501">
          <cell r="B501" t="str">
            <v>FL</v>
          </cell>
          <cell r="D501" t="str">
            <v>FLOPA</v>
          </cell>
          <cell r="M501">
            <v>395</v>
          </cell>
          <cell r="N501">
            <v>898</v>
          </cell>
          <cell r="O501">
            <v>0.7</v>
          </cell>
        </row>
        <row r="502">
          <cell r="B502" t="str">
            <v>FL</v>
          </cell>
          <cell r="D502" t="str">
            <v>FLFSU</v>
          </cell>
          <cell r="M502">
            <v>723</v>
          </cell>
          <cell r="N502">
            <v>1982</v>
          </cell>
          <cell r="O502">
            <v>3.1</v>
          </cell>
        </row>
        <row r="503">
          <cell r="B503" t="str">
            <v>FL</v>
          </cell>
          <cell r="D503" t="str">
            <v>FLOPA</v>
          </cell>
          <cell r="M503">
            <v>127</v>
          </cell>
          <cell r="N503">
            <v>436</v>
          </cell>
          <cell r="O503">
            <v>0.5</v>
          </cell>
        </row>
        <row r="504">
          <cell r="B504" t="str">
            <v>FL</v>
          </cell>
          <cell r="D504" t="str">
            <v>FLFSU</v>
          </cell>
          <cell r="M504">
            <v>435</v>
          </cell>
          <cell r="N504">
            <v>3617</v>
          </cell>
          <cell r="O504">
            <v>0.8</v>
          </cell>
        </row>
        <row r="505">
          <cell r="B505" t="str">
            <v>FL</v>
          </cell>
          <cell r="D505" t="str">
            <v>FLOPA</v>
          </cell>
          <cell r="M505">
            <v>224</v>
          </cell>
          <cell r="N505">
            <v>69</v>
          </cell>
          <cell r="O505">
            <v>1.1000000000000001</v>
          </cell>
        </row>
        <row r="506">
          <cell r="B506" t="str">
            <v>FL</v>
          </cell>
          <cell r="D506" t="str">
            <v>FLOPA</v>
          </cell>
          <cell r="M506">
            <v>15623</v>
          </cell>
          <cell r="N506">
            <v>67390</v>
          </cell>
          <cell r="O506">
            <v>24</v>
          </cell>
        </row>
        <row r="507">
          <cell r="B507" t="str">
            <v>FL</v>
          </cell>
          <cell r="D507" t="str">
            <v>FLOPA</v>
          </cell>
          <cell r="M507">
            <v>153</v>
          </cell>
          <cell r="N507">
            <v>46</v>
          </cell>
          <cell r="O507">
            <v>0.8</v>
          </cell>
        </row>
        <row r="508">
          <cell r="B508" t="str">
            <v>FL</v>
          </cell>
          <cell r="D508" t="str">
            <v>FLFSU</v>
          </cell>
          <cell r="M508">
            <v>274</v>
          </cell>
          <cell r="N508">
            <v>2950</v>
          </cell>
          <cell r="O508">
            <v>1.8</v>
          </cell>
        </row>
        <row r="509">
          <cell r="B509" t="str">
            <v>FL</v>
          </cell>
          <cell r="D509" t="str">
            <v>FLOPA</v>
          </cell>
          <cell r="M509">
            <v>81</v>
          </cell>
          <cell r="N509">
            <v>6</v>
          </cell>
          <cell r="O509">
            <v>0.7</v>
          </cell>
        </row>
        <row r="510">
          <cell r="B510" t="str">
            <v>FL</v>
          </cell>
          <cell r="D510" t="str">
            <v>FLOPA</v>
          </cell>
          <cell r="M510">
            <v>402</v>
          </cell>
          <cell r="N510">
            <v>6778</v>
          </cell>
          <cell r="O510">
            <v>3.5</v>
          </cell>
        </row>
        <row r="511">
          <cell r="B511" t="str">
            <v>FL</v>
          </cell>
          <cell r="D511" t="str">
            <v>FLFSU</v>
          </cell>
          <cell r="M511">
            <v>40</v>
          </cell>
          <cell r="N511">
            <v>418</v>
          </cell>
          <cell r="O511">
            <v>0.4</v>
          </cell>
        </row>
        <row r="512">
          <cell r="B512" t="str">
            <v>FL</v>
          </cell>
          <cell r="D512" t="str">
            <v>FLFSU</v>
          </cell>
          <cell r="M512">
            <v>875</v>
          </cell>
          <cell r="N512">
            <v>6763</v>
          </cell>
          <cell r="O512">
            <v>3.9</v>
          </cell>
        </row>
        <row r="513">
          <cell r="B513" t="str">
            <v>FL</v>
          </cell>
          <cell r="D513" t="str">
            <v>FLOPA</v>
          </cell>
          <cell r="M513">
            <v>310</v>
          </cell>
          <cell r="N513">
            <v>2590</v>
          </cell>
          <cell r="O513">
            <v>3.3</v>
          </cell>
        </row>
        <row r="514">
          <cell r="B514" t="str">
            <v>FL</v>
          </cell>
          <cell r="D514" t="str">
            <v>FLFSU</v>
          </cell>
          <cell r="M514">
            <v>639</v>
          </cell>
          <cell r="N514">
            <v>15540</v>
          </cell>
          <cell r="O514">
            <v>9.6</v>
          </cell>
        </row>
        <row r="515">
          <cell r="B515" t="str">
            <v>FL</v>
          </cell>
          <cell r="D515" t="str">
            <v>FLOPA</v>
          </cell>
          <cell r="M515">
            <v>12</v>
          </cell>
          <cell r="N515">
            <v>5</v>
          </cell>
          <cell r="O515">
            <v>0.2</v>
          </cell>
        </row>
        <row r="516">
          <cell r="B516" t="str">
            <v>FL</v>
          </cell>
          <cell r="D516" t="str">
            <v>FLOPA</v>
          </cell>
          <cell r="M516">
            <v>42</v>
          </cell>
          <cell r="N516">
            <v>118</v>
          </cell>
          <cell r="O516">
            <v>0.7</v>
          </cell>
        </row>
        <row r="517">
          <cell r="B517" t="str">
            <v>FL</v>
          </cell>
          <cell r="D517" t="str">
            <v>FLFSU</v>
          </cell>
          <cell r="M517">
            <v>10</v>
          </cell>
          <cell r="N517">
            <v>638</v>
          </cell>
          <cell r="O517">
            <v>0.3</v>
          </cell>
        </row>
        <row r="518">
          <cell r="B518" t="str">
            <v>FL</v>
          </cell>
          <cell r="D518" t="str">
            <v>FLFSU</v>
          </cell>
          <cell r="M518">
            <v>21</v>
          </cell>
          <cell r="N518">
            <v>24</v>
          </cell>
          <cell r="O518">
            <v>1</v>
          </cell>
        </row>
        <row r="519">
          <cell r="B519" t="str">
            <v>FL</v>
          </cell>
          <cell r="D519" t="str">
            <v>FLOPA</v>
          </cell>
          <cell r="M519">
            <v>653</v>
          </cell>
          <cell r="N519">
            <v>1871</v>
          </cell>
          <cell r="O519">
            <v>4.9000000000000004</v>
          </cell>
        </row>
        <row r="520">
          <cell r="B520" t="str">
            <v>FL</v>
          </cell>
          <cell r="D520" t="str">
            <v>FLFSU</v>
          </cell>
          <cell r="M520">
            <v>98</v>
          </cell>
          <cell r="N520">
            <v>111</v>
          </cell>
          <cell r="O520">
            <v>0.9</v>
          </cell>
        </row>
        <row r="521">
          <cell r="B521" t="str">
            <v>FL</v>
          </cell>
          <cell r="D521" t="str">
            <v>FLOPA</v>
          </cell>
          <cell r="M521">
            <v>41</v>
          </cell>
          <cell r="N521">
            <v>27</v>
          </cell>
          <cell r="O521">
            <v>0.4</v>
          </cell>
        </row>
        <row r="522">
          <cell r="B522" t="str">
            <v>FL</v>
          </cell>
          <cell r="D522" t="str">
            <v>FLOPA</v>
          </cell>
          <cell r="M522">
            <v>104</v>
          </cell>
          <cell r="N522">
            <v>13</v>
          </cell>
          <cell r="O522">
            <v>0.6</v>
          </cell>
        </row>
        <row r="523">
          <cell r="B523" t="str">
            <v>FL</v>
          </cell>
          <cell r="D523" t="str">
            <v>FLOPA</v>
          </cell>
          <cell r="M523">
            <v>154</v>
          </cell>
          <cell r="N523">
            <v>687</v>
          </cell>
          <cell r="O523">
            <v>1.6</v>
          </cell>
        </row>
        <row r="524">
          <cell r="B524" t="str">
            <v>FL</v>
          </cell>
          <cell r="D524" t="str">
            <v>FLOPA</v>
          </cell>
          <cell r="M524">
            <v>119</v>
          </cell>
          <cell r="N524">
            <v>71</v>
          </cell>
          <cell r="O524">
            <v>0.4</v>
          </cell>
        </row>
        <row r="525">
          <cell r="B525" t="str">
            <v>FL</v>
          </cell>
          <cell r="D525" t="str">
            <v>FLOPA</v>
          </cell>
          <cell r="M525">
            <v>205</v>
          </cell>
          <cell r="N525">
            <v>171</v>
          </cell>
          <cell r="O525">
            <v>2.7</v>
          </cell>
        </row>
        <row r="526">
          <cell r="B526" t="str">
            <v>FL</v>
          </cell>
          <cell r="D526" t="str">
            <v>FLFSU</v>
          </cell>
          <cell r="M526">
            <v>74</v>
          </cell>
          <cell r="N526">
            <v>76</v>
          </cell>
          <cell r="O526">
            <v>0.8</v>
          </cell>
        </row>
        <row r="527">
          <cell r="B527" t="str">
            <v>FL</v>
          </cell>
          <cell r="D527" t="str">
            <v>FLOPA</v>
          </cell>
          <cell r="M527">
            <v>132</v>
          </cell>
          <cell r="N527">
            <v>64</v>
          </cell>
          <cell r="O527">
            <v>1.1000000000000001</v>
          </cell>
        </row>
        <row r="528">
          <cell r="B528" t="str">
            <v>FL</v>
          </cell>
          <cell r="D528" t="str">
            <v>FLOPA</v>
          </cell>
          <cell r="M528">
            <v>611</v>
          </cell>
          <cell r="N528">
            <v>2599</v>
          </cell>
          <cell r="O528">
            <v>3.1</v>
          </cell>
        </row>
        <row r="529">
          <cell r="B529" t="str">
            <v>FL</v>
          </cell>
          <cell r="D529" t="str">
            <v>FLOPA</v>
          </cell>
          <cell r="M529">
            <v>404</v>
          </cell>
          <cell r="N529">
            <v>1383</v>
          </cell>
          <cell r="O529">
            <v>1.8</v>
          </cell>
        </row>
        <row r="530">
          <cell r="B530" t="str">
            <v>FL</v>
          </cell>
          <cell r="D530" t="str">
            <v>FLFSU</v>
          </cell>
          <cell r="M530">
            <v>52</v>
          </cell>
          <cell r="N530">
            <v>5807</v>
          </cell>
          <cell r="O530">
            <v>5.6</v>
          </cell>
        </row>
        <row r="531">
          <cell r="B531" t="str">
            <v>FL</v>
          </cell>
          <cell r="D531" t="str">
            <v>FLOPA</v>
          </cell>
          <cell r="M531">
            <v>1579</v>
          </cell>
          <cell r="N531">
            <v>95123</v>
          </cell>
          <cell r="O531">
            <v>18.5</v>
          </cell>
        </row>
        <row r="532">
          <cell r="B532" t="str">
            <v>FL</v>
          </cell>
          <cell r="D532" t="str">
            <v>FLFSU</v>
          </cell>
          <cell r="M532">
            <v>235</v>
          </cell>
          <cell r="N532">
            <v>28483</v>
          </cell>
          <cell r="O532">
            <v>9.5</v>
          </cell>
        </row>
        <row r="533">
          <cell r="B533" t="str">
            <v>FL</v>
          </cell>
          <cell r="D533" t="str">
            <v>FLOPA</v>
          </cell>
          <cell r="M533">
            <v>245</v>
          </cell>
          <cell r="N533">
            <v>6686</v>
          </cell>
          <cell r="O533">
            <v>6.3</v>
          </cell>
        </row>
        <row r="534">
          <cell r="B534" t="str">
            <v>FL</v>
          </cell>
          <cell r="D534" t="str">
            <v>FLOPA</v>
          </cell>
          <cell r="M534">
            <v>67</v>
          </cell>
          <cell r="N534">
            <v>2761</v>
          </cell>
          <cell r="O534">
            <v>6.7</v>
          </cell>
        </row>
        <row r="535">
          <cell r="B535" t="str">
            <v>FL</v>
          </cell>
          <cell r="D535" t="str">
            <v>FLFSU</v>
          </cell>
          <cell r="M535">
            <v>1</v>
          </cell>
          <cell r="N535">
            <v>2114</v>
          </cell>
          <cell r="O535">
            <v>4</v>
          </cell>
        </row>
        <row r="536">
          <cell r="B536" t="str">
            <v>FL</v>
          </cell>
          <cell r="D536" t="str">
            <v>FLFSU</v>
          </cell>
          <cell r="M536">
            <v>6</v>
          </cell>
          <cell r="N536">
            <v>1346</v>
          </cell>
          <cell r="O536">
            <v>0.8</v>
          </cell>
        </row>
        <row r="537">
          <cell r="B537" t="str">
            <v>FL</v>
          </cell>
          <cell r="D537" t="str">
            <v>FLFSU</v>
          </cell>
          <cell r="M537">
            <v>16</v>
          </cell>
          <cell r="N537">
            <v>2135</v>
          </cell>
          <cell r="O537">
            <v>1.1000000000000001</v>
          </cell>
        </row>
        <row r="538">
          <cell r="B538" t="str">
            <v>FL</v>
          </cell>
          <cell r="D538" t="str">
            <v>FLOPA</v>
          </cell>
          <cell r="M538">
            <v>42</v>
          </cell>
          <cell r="N538">
            <v>6895</v>
          </cell>
          <cell r="O538">
            <v>1.8</v>
          </cell>
        </row>
        <row r="539">
          <cell r="B539" t="str">
            <v>FL</v>
          </cell>
          <cell r="D539" t="str">
            <v>FLOPA</v>
          </cell>
          <cell r="M539">
            <v>80</v>
          </cell>
          <cell r="N539">
            <v>1932</v>
          </cell>
          <cell r="O539">
            <v>4.4000000000000004</v>
          </cell>
        </row>
        <row r="540">
          <cell r="B540" t="str">
            <v>FL</v>
          </cell>
          <cell r="D540" t="str">
            <v>FLFSU</v>
          </cell>
          <cell r="M540">
            <v>0</v>
          </cell>
          <cell r="N540">
            <v>1187</v>
          </cell>
          <cell r="O540">
            <v>0.9</v>
          </cell>
        </row>
        <row r="541">
          <cell r="B541" t="str">
            <v>FL</v>
          </cell>
          <cell r="D541" t="str">
            <v>FLFSU</v>
          </cell>
          <cell r="M541">
            <v>3</v>
          </cell>
          <cell r="N541">
            <v>554</v>
          </cell>
          <cell r="O541">
            <v>1.1000000000000001</v>
          </cell>
        </row>
        <row r="542">
          <cell r="B542" t="str">
            <v>FL</v>
          </cell>
          <cell r="D542" t="str">
            <v>FLFSU</v>
          </cell>
          <cell r="M542">
            <v>484</v>
          </cell>
          <cell r="N542">
            <v>1451</v>
          </cell>
          <cell r="O542">
            <v>2.1</v>
          </cell>
        </row>
        <row r="543">
          <cell r="B543" t="str">
            <v>FL</v>
          </cell>
          <cell r="D543" t="str">
            <v>FLFSU</v>
          </cell>
          <cell r="M543">
            <v>108</v>
          </cell>
          <cell r="N543">
            <v>1280</v>
          </cell>
          <cell r="O543">
            <v>2</v>
          </cell>
        </row>
        <row r="544">
          <cell r="B544" t="str">
            <v>FL</v>
          </cell>
          <cell r="D544" t="str">
            <v>FLOPA</v>
          </cell>
          <cell r="M544">
            <v>122</v>
          </cell>
          <cell r="N544">
            <v>85570</v>
          </cell>
          <cell r="O544">
            <v>4.5</v>
          </cell>
        </row>
        <row r="545">
          <cell r="B545" t="str">
            <v>FL</v>
          </cell>
          <cell r="D545" t="str">
            <v>FLOPA</v>
          </cell>
          <cell r="M545">
            <v>62</v>
          </cell>
          <cell r="N545">
            <v>1285</v>
          </cell>
          <cell r="O545">
            <v>2.6</v>
          </cell>
        </row>
        <row r="546">
          <cell r="B546" t="str">
            <v>FL</v>
          </cell>
          <cell r="D546" t="str">
            <v>FLFSU</v>
          </cell>
          <cell r="M546">
            <v>28</v>
          </cell>
          <cell r="N546">
            <v>4061</v>
          </cell>
          <cell r="O546">
            <v>2.2000000000000002</v>
          </cell>
        </row>
        <row r="547">
          <cell r="B547" t="str">
            <v>FL</v>
          </cell>
          <cell r="D547" t="str">
            <v>FLFSU</v>
          </cell>
          <cell r="M547">
            <v>38</v>
          </cell>
          <cell r="N547">
            <v>3702</v>
          </cell>
          <cell r="O547">
            <v>8.8000000000000007</v>
          </cell>
        </row>
        <row r="548">
          <cell r="B548" t="str">
            <v>FL</v>
          </cell>
          <cell r="D548" t="str">
            <v>FLFSU</v>
          </cell>
          <cell r="M548">
            <v>35</v>
          </cell>
          <cell r="N548">
            <v>9842</v>
          </cell>
          <cell r="O548">
            <v>5.5</v>
          </cell>
        </row>
        <row r="549">
          <cell r="B549" t="str">
            <v>FL</v>
          </cell>
          <cell r="D549" t="str">
            <v>FLFSU</v>
          </cell>
          <cell r="M549">
            <v>1</v>
          </cell>
          <cell r="N549">
            <v>886</v>
          </cell>
          <cell r="O549">
            <v>0</v>
          </cell>
        </row>
        <row r="550">
          <cell r="B550" t="str">
            <v>FL</v>
          </cell>
          <cell r="D550" t="str">
            <v>FLFSU</v>
          </cell>
          <cell r="M550">
            <v>92</v>
          </cell>
          <cell r="N550">
            <v>6433</v>
          </cell>
          <cell r="O550">
            <v>1.8</v>
          </cell>
        </row>
        <row r="551">
          <cell r="B551" t="str">
            <v>FL</v>
          </cell>
          <cell r="D551" t="str">
            <v>FLFSU</v>
          </cell>
          <cell r="M551">
            <v>14</v>
          </cell>
          <cell r="N551">
            <v>5133</v>
          </cell>
          <cell r="O551">
            <v>3</v>
          </cell>
        </row>
        <row r="552">
          <cell r="B552" t="str">
            <v>FL</v>
          </cell>
          <cell r="D552" t="str">
            <v>FLFSU</v>
          </cell>
          <cell r="M552">
            <v>14</v>
          </cell>
          <cell r="N552">
            <v>112</v>
          </cell>
          <cell r="O552">
            <v>0.7</v>
          </cell>
        </row>
        <row r="553">
          <cell r="B553" t="str">
            <v>FL</v>
          </cell>
          <cell r="D553" t="str">
            <v>FLOPA</v>
          </cell>
          <cell r="M553">
            <v>32</v>
          </cell>
          <cell r="N553">
            <v>89</v>
          </cell>
          <cell r="O553">
            <v>0.6</v>
          </cell>
        </row>
        <row r="554">
          <cell r="B554" t="str">
            <v>FL</v>
          </cell>
          <cell r="D554" t="str">
            <v>FLOPA</v>
          </cell>
          <cell r="M554">
            <v>0</v>
          </cell>
          <cell r="N554">
            <v>12545</v>
          </cell>
          <cell r="O554">
            <v>4.0999999999999996</v>
          </cell>
        </row>
        <row r="555">
          <cell r="B555" t="str">
            <v>FL</v>
          </cell>
          <cell r="D555" t="str">
            <v>FLOPA</v>
          </cell>
          <cell r="M555">
            <v>50</v>
          </cell>
          <cell r="N555">
            <v>22934</v>
          </cell>
          <cell r="O555">
            <v>8.4</v>
          </cell>
        </row>
        <row r="556">
          <cell r="B556" t="str">
            <v>FL</v>
          </cell>
          <cell r="D556" t="str">
            <v>FLFSU</v>
          </cell>
          <cell r="M556">
            <v>3</v>
          </cell>
          <cell r="N556">
            <v>18976</v>
          </cell>
          <cell r="O556">
            <v>7.6</v>
          </cell>
        </row>
        <row r="557">
          <cell r="B557" t="str">
            <v>FL</v>
          </cell>
          <cell r="D557" t="str">
            <v>FLOPA</v>
          </cell>
          <cell r="M557">
            <v>6</v>
          </cell>
          <cell r="N557">
            <v>1496</v>
          </cell>
          <cell r="O557">
            <v>0</v>
          </cell>
        </row>
        <row r="558">
          <cell r="B558" t="str">
            <v>FL</v>
          </cell>
          <cell r="D558" t="str">
            <v>FLOPA</v>
          </cell>
          <cell r="M558">
            <v>7</v>
          </cell>
          <cell r="N558">
            <v>36</v>
          </cell>
          <cell r="O558">
            <v>0</v>
          </cell>
        </row>
        <row r="559">
          <cell r="B559" t="str">
            <v>FL</v>
          </cell>
          <cell r="D559" t="str">
            <v>FLFSU</v>
          </cell>
          <cell r="M559">
            <v>1184</v>
          </cell>
          <cell r="N559">
            <v>17068</v>
          </cell>
          <cell r="O559">
            <v>11.2</v>
          </cell>
        </row>
        <row r="560">
          <cell r="B560" t="str">
            <v>FL</v>
          </cell>
          <cell r="D560" t="str">
            <v>FLOPA</v>
          </cell>
          <cell r="M560">
            <v>329</v>
          </cell>
          <cell r="N560">
            <v>1693</v>
          </cell>
          <cell r="O560">
            <v>0</v>
          </cell>
        </row>
        <row r="561">
          <cell r="B561" t="str">
            <v>FL</v>
          </cell>
          <cell r="D561" t="str">
            <v>FLOPA</v>
          </cell>
          <cell r="M561">
            <v>31</v>
          </cell>
          <cell r="N561">
            <v>536</v>
          </cell>
          <cell r="O561">
            <v>1.9</v>
          </cell>
        </row>
        <row r="562">
          <cell r="B562" t="str">
            <v>FL</v>
          </cell>
          <cell r="D562" t="str">
            <v>FLOPA</v>
          </cell>
          <cell r="M562">
            <v>109</v>
          </cell>
          <cell r="N562">
            <v>339</v>
          </cell>
          <cell r="O562">
            <v>2.6</v>
          </cell>
        </row>
        <row r="563">
          <cell r="B563" t="str">
            <v>FL</v>
          </cell>
          <cell r="D563" t="str">
            <v>FLFSU</v>
          </cell>
          <cell r="M563">
            <v>211</v>
          </cell>
          <cell r="N563">
            <v>5609</v>
          </cell>
          <cell r="O563">
            <v>5</v>
          </cell>
        </row>
        <row r="564">
          <cell r="B564" t="str">
            <v>FL</v>
          </cell>
          <cell r="D564" t="str">
            <v>FLOPA</v>
          </cell>
          <cell r="M564">
            <v>51</v>
          </cell>
          <cell r="N564">
            <v>159</v>
          </cell>
          <cell r="O564">
            <v>0</v>
          </cell>
        </row>
        <row r="565">
          <cell r="B565" t="str">
            <v>FL</v>
          </cell>
          <cell r="D565" t="str">
            <v>FLFSU</v>
          </cell>
          <cell r="M565">
            <v>12</v>
          </cell>
          <cell r="N565">
            <v>54</v>
          </cell>
          <cell r="O565">
            <v>0.4</v>
          </cell>
        </row>
        <row r="566">
          <cell r="B566" t="str">
            <v>FL</v>
          </cell>
          <cell r="D566" t="str">
            <v>FLFSU</v>
          </cell>
          <cell r="M566">
            <v>90</v>
          </cell>
          <cell r="N566">
            <v>3482</v>
          </cell>
          <cell r="O566">
            <v>4.0999999999999996</v>
          </cell>
        </row>
        <row r="567">
          <cell r="B567" t="str">
            <v>FL</v>
          </cell>
          <cell r="D567" t="str">
            <v>FLOPA</v>
          </cell>
          <cell r="M567">
            <v>1</v>
          </cell>
          <cell r="N567">
            <v>178</v>
          </cell>
          <cell r="O567">
            <v>0</v>
          </cell>
        </row>
        <row r="568">
          <cell r="B568" t="str">
            <v>FL</v>
          </cell>
          <cell r="D568" t="str">
            <v>FLOPA</v>
          </cell>
          <cell r="M568">
            <v>519</v>
          </cell>
          <cell r="N568">
            <v>7386</v>
          </cell>
          <cell r="O568">
            <v>3.5</v>
          </cell>
        </row>
        <row r="569">
          <cell r="B569" t="str">
            <v>FL</v>
          </cell>
          <cell r="D569" t="str">
            <v>FLFSU</v>
          </cell>
          <cell r="M569">
            <v>56</v>
          </cell>
          <cell r="N569">
            <v>345</v>
          </cell>
          <cell r="O569">
            <v>0</v>
          </cell>
        </row>
        <row r="570">
          <cell r="B570" t="str">
            <v>FL</v>
          </cell>
          <cell r="D570" t="str">
            <v>FLFSU</v>
          </cell>
          <cell r="M570">
            <v>30</v>
          </cell>
          <cell r="N570">
            <v>3101</v>
          </cell>
          <cell r="O570">
            <v>1.8</v>
          </cell>
        </row>
        <row r="571">
          <cell r="B571" t="str">
            <v>FL</v>
          </cell>
          <cell r="D571" t="str">
            <v>FLOPA</v>
          </cell>
          <cell r="M571">
            <v>199</v>
          </cell>
          <cell r="N571">
            <v>198</v>
          </cell>
          <cell r="O571">
            <v>1.9</v>
          </cell>
        </row>
        <row r="572">
          <cell r="B572" t="str">
            <v>FL</v>
          </cell>
          <cell r="D572" t="str">
            <v>FLFSU</v>
          </cell>
          <cell r="M572">
            <v>915</v>
          </cell>
          <cell r="N572">
            <v>6221</v>
          </cell>
          <cell r="O572">
            <v>3.2</v>
          </cell>
        </row>
        <row r="573">
          <cell r="B573" t="str">
            <v>FL</v>
          </cell>
          <cell r="D573" t="str">
            <v>FLOPA</v>
          </cell>
          <cell r="M573">
            <v>785</v>
          </cell>
          <cell r="N573">
            <v>1701</v>
          </cell>
          <cell r="O573">
            <v>4.5</v>
          </cell>
        </row>
        <row r="574">
          <cell r="B574" t="str">
            <v>FL</v>
          </cell>
          <cell r="D574" t="str">
            <v>FLFSU</v>
          </cell>
          <cell r="M574">
            <v>32</v>
          </cell>
          <cell r="N574">
            <v>1418</v>
          </cell>
          <cell r="O574">
            <v>0.4</v>
          </cell>
        </row>
        <row r="575">
          <cell r="B575" t="str">
            <v>FL</v>
          </cell>
          <cell r="D575" t="str">
            <v>FLOPA</v>
          </cell>
          <cell r="M575">
            <v>118</v>
          </cell>
          <cell r="N575">
            <v>240</v>
          </cell>
          <cell r="O575">
            <v>0.9</v>
          </cell>
        </row>
        <row r="576">
          <cell r="B576" t="str">
            <v>FL</v>
          </cell>
          <cell r="D576" t="str">
            <v>FLFSU</v>
          </cell>
          <cell r="M576">
            <v>418</v>
          </cell>
          <cell r="N576">
            <v>3401</v>
          </cell>
          <cell r="O576">
            <v>3.7</v>
          </cell>
        </row>
        <row r="577">
          <cell r="B577" t="str">
            <v>FL</v>
          </cell>
          <cell r="D577" t="str">
            <v>FLOPA</v>
          </cell>
          <cell r="M577">
            <v>192</v>
          </cell>
          <cell r="N577">
            <v>293</v>
          </cell>
          <cell r="O577">
            <v>1.2</v>
          </cell>
        </row>
        <row r="578">
          <cell r="B578" t="str">
            <v>FL</v>
          </cell>
          <cell r="D578" t="str">
            <v>FLFSU</v>
          </cell>
          <cell r="M578">
            <v>55</v>
          </cell>
          <cell r="N578">
            <v>106</v>
          </cell>
          <cell r="O578">
            <v>0.8</v>
          </cell>
        </row>
        <row r="579">
          <cell r="B579" t="str">
            <v>FL</v>
          </cell>
          <cell r="D579" t="str">
            <v>FLOPA</v>
          </cell>
          <cell r="M579">
            <v>174</v>
          </cell>
          <cell r="N579">
            <v>57</v>
          </cell>
          <cell r="O579">
            <v>3.2</v>
          </cell>
        </row>
        <row r="580">
          <cell r="B580" t="str">
            <v>FL</v>
          </cell>
          <cell r="D580" t="str">
            <v>FLOPA</v>
          </cell>
          <cell r="M580">
            <v>27</v>
          </cell>
          <cell r="N580">
            <v>64</v>
          </cell>
          <cell r="O580">
            <v>0.2</v>
          </cell>
        </row>
        <row r="581">
          <cell r="B581" t="str">
            <v>FL</v>
          </cell>
          <cell r="D581" t="str">
            <v>FLFSU</v>
          </cell>
          <cell r="M581">
            <v>83</v>
          </cell>
          <cell r="N581">
            <v>594</v>
          </cell>
          <cell r="O581">
            <v>0.8</v>
          </cell>
        </row>
        <row r="582">
          <cell r="B582" t="str">
            <v>FL</v>
          </cell>
          <cell r="D582" t="str">
            <v>FLOPA</v>
          </cell>
          <cell r="M582">
            <v>61</v>
          </cell>
          <cell r="N582">
            <v>346</v>
          </cell>
          <cell r="O582">
            <v>0.6</v>
          </cell>
        </row>
        <row r="583">
          <cell r="B583" t="str">
            <v>FL</v>
          </cell>
          <cell r="D583" t="str">
            <v>FLFSU</v>
          </cell>
          <cell r="M583">
            <v>42</v>
          </cell>
          <cell r="N583">
            <v>2382</v>
          </cell>
          <cell r="O583">
            <v>0.2</v>
          </cell>
        </row>
        <row r="584">
          <cell r="B584" t="str">
            <v>FL</v>
          </cell>
          <cell r="D584" t="str">
            <v>FLOPA</v>
          </cell>
          <cell r="M584">
            <v>78</v>
          </cell>
          <cell r="N584">
            <v>125</v>
          </cell>
          <cell r="O584">
            <v>1.3</v>
          </cell>
        </row>
        <row r="585">
          <cell r="B585" t="str">
            <v>FL</v>
          </cell>
          <cell r="D585" t="str">
            <v>FLOPA</v>
          </cell>
          <cell r="M585">
            <v>17</v>
          </cell>
          <cell r="N585">
            <v>19</v>
          </cell>
          <cell r="O585">
            <v>0</v>
          </cell>
        </row>
        <row r="586">
          <cell r="B586" t="str">
            <v>FL</v>
          </cell>
          <cell r="D586" t="str">
            <v>FLFSU</v>
          </cell>
          <cell r="M586">
            <v>70</v>
          </cell>
          <cell r="N586">
            <v>3863</v>
          </cell>
          <cell r="O586">
            <v>5</v>
          </cell>
        </row>
        <row r="587">
          <cell r="B587" t="str">
            <v>FL</v>
          </cell>
          <cell r="D587" t="str">
            <v>FLOPA</v>
          </cell>
          <cell r="M587">
            <v>0</v>
          </cell>
          <cell r="N587">
            <v>1141</v>
          </cell>
          <cell r="O587">
            <v>1.8</v>
          </cell>
        </row>
        <row r="588">
          <cell r="B588" t="str">
            <v>FL</v>
          </cell>
          <cell r="D588" t="str">
            <v>FLFSU</v>
          </cell>
          <cell r="M588">
            <v>45</v>
          </cell>
          <cell r="N588">
            <v>244</v>
          </cell>
          <cell r="O588">
            <v>0.9</v>
          </cell>
        </row>
        <row r="589">
          <cell r="B589" t="str">
            <v>FL</v>
          </cell>
          <cell r="D589" t="str">
            <v>FLOPA</v>
          </cell>
          <cell r="M589">
            <v>218</v>
          </cell>
          <cell r="N589">
            <v>475</v>
          </cell>
          <cell r="O589">
            <v>2</v>
          </cell>
        </row>
        <row r="590">
          <cell r="B590" t="str">
            <v>FL</v>
          </cell>
          <cell r="D590" t="str">
            <v>FLFSU</v>
          </cell>
          <cell r="M590">
            <v>26</v>
          </cell>
          <cell r="N590">
            <v>1558</v>
          </cell>
          <cell r="O590">
            <v>4.5999999999999996</v>
          </cell>
        </row>
        <row r="591">
          <cell r="B591" t="str">
            <v>FL</v>
          </cell>
          <cell r="D591" t="str">
            <v>FLFSU</v>
          </cell>
          <cell r="M591">
            <v>12</v>
          </cell>
          <cell r="N591">
            <v>3520</v>
          </cell>
          <cell r="O591">
            <v>5.5</v>
          </cell>
        </row>
        <row r="592">
          <cell r="B592" t="str">
            <v>FL</v>
          </cell>
          <cell r="D592" t="str">
            <v>FLOPA</v>
          </cell>
          <cell r="M592">
            <v>1106</v>
          </cell>
          <cell r="N592">
            <v>6627</v>
          </cell>
          <cell r="O592">
            <v>2.7</v>
          </cell>
        </row>
        <row r="593">
          <cell r="B593" t="str">
            <v>FL</v>
          </cell>
          <cell r="D593" t="str">
            <v>FLFSU</v>
          </cell>
          <cell r="M593">
            <v>221</v>
          </cell>
          <cell r="N593">
            <v>2599</v>
          </cell>
          <cell r="O593">
            <v>2.5</v>
          </cell>
        </row>
        <row r="594">
          <cell r="B594" t="str">
            <v>FL</v>
          </cell>
          <cell r="D594" t="str">
            <v>FLOPA</v>
          </cell>
          <cell r="M594">
            <v>116</v>
          </cell>
          <cell r="N594">
            <v>410</v>
          </cell>
          <cell r="O594">
            <v>0.6</v>
          </cell>
        </row>
        <row r="595">
          <cell r="B595" t="str">
            <v>FL</v>
          </cell>
          <cell r="D595" t="str">
            <v>FLFSU</v>
          </cell>
          <cell r="M595">
            <v>27</v>
          </cell>
          <cell r="N595">
            <v>253</v>
          </cell>
          <cell r="O595">
            <v>0.6</v>
          </cell>
        </row>
        <row r="596">
          <cell r="B596" t="str">
            <v>FL</v>
          </cell>
          <cell r="D596" t="str">
            <v>FLOPA</v>
          </cell>
          <cell r="M596">
            <v>734</v>
          </cell>
          <cell r="N596">
            <v>4132</v>
          </cell>
          <cell r="O596">
            <v>6.2</v>
          </cell>
        </row>
        <row r="597">
          <cell r="B597" t="str">
            <v>FL</v>
          </cell>
          <cell r="D597" t="str">
            <v>FLOPA</v>
          </cell>
          <cell r="M597">
            <v>209</v>
          </cell>
          <cell r="N597">
            <v>5911</v>
          </cell>
          <cell r="O597">
            <v>8.6</v>
          </cell>
        </row>
        <row r="598">
          <cell r="B598" t="str">
            <v>FL</v>
          </cell>
          <cell r="D598" t="str">
            <v>FLFSU</v>
          </cell>
          <cell r="M598">
            <v>328</v>
          </cell>
          <cell r="N598">
            <v>21448</v>
          </cell>
          <cell r="O598">
            <v>15.9</v>
          </cell>
        </row>
        <row r="599">
          <cell r="B599" t="str">
            <v>FL</v>
          </cell>
          <cell r="D599" t="str">
            <v>FLOPA</v>
          </cell>
          <cell r="M599">
            <v>12</v>
          </cell>
          <cell r="N599">
            <v>1572</v>
          </cell>
          <cell r="O599">
            <v>0</v>
          </cell>
        </row>
        <row r="600">
          <cell r="B600" t="str">
            <v>FL</v>
          </cell>
          <cell r="D600" t="str">
            <v>FLFSU</v>
          </cell>
          <cell r="M600">
            <v>107</v>
          </cell>
          <cell r="N600">
            <v>1114</v>
          </cell>
          <cell r="O600">
            <v>2.7</v>
          </cell>
        </row>
        <row r="601">
          <cell r="B601" t="str">
            <v>FL</v>
          </cell>
          <cell r="D601" t="str">
            <v>FLFSU</v>
          </cell>
          <cell r="M601">
            <v>496</v>
          </cell>
          <cell r="N601">
            <v>5572</v>
          </cell>
          <cell r="O601">
            <v>10.8</v>
          </cell>
        </row>
        <row r="602">
          <cell r="B602" t="str">
            <v>FL</v>
          </cell>
          <cell r="D602" t="str">
            <v>FLFSU</v>
          </cell>
          <cell r="M602">
            <v>16</v>
          </cell>
          <cell r="N602">
            <v>1186</v>
          </cell>
          <cell r="O602">
            <v>2.6</v>
          </cell>
        </row>
        <row r="603">
          <cell r="B603" t="str">
            <v>FL</v>
          </cell>
          <cell r="D603" t="str">
            <v>FLFSU</v>
          </cell>
          <cell r="M603">
            <v>942</v>
          </cell>
          <cell r="N603">
            <v>7872</v>
          </cell>
          <cell r="O603">
            <v>9.6999999999999993</v>
          </cell>
        </row>
        <row r="604">
          <cell r="B604" t="str">
            <v>FL</v>
          </cell>
          <cell r="D604" t="str">
            <v>FLOPA</v>
          </cell>
          <cell r="M604">
            <v>2133</v>
          </cell>
          <cell r="N604">
            <v>15025</v>
          </cell>
          <cell r="O604">
            <v>19.600000000000001</v>
          </cell>
        </row>
        <row r="605">
          <cell r="B605" t="str">
            <v>FL</v>
          </cell>
          <cell r="D605" t="str">
            <v>FLFSU</v>
          </cell>
          <cell r="M605">
            <v>41</v>
          </cell>
          <cell r="N605">
            <v>164</v>
          </cell>
          <cell r="O605">
            <v>0.4</v>
          </cell>
        </row>
        <row r="606">
          <cell r="B606" t="str">
            <v>FL</v>
          </cell>
          <cell r="D606" t="str">
            <v>FLOPA</v>
          </cell>
          <cell r="M606">
            <v>1758</v>
          </cell>
          <cell r="N606">
            <v>19304</v>
          </cell>
          <cell r="O606">
            <v>9.5</v>
          </cell>
        </row>
        <row r="607">
          <cell r="B607" t="str">
            <v>FL</v>
          </cell>
          <cell r="D607" t="str">
            <v>FLFSU</v>
          </cell>
          <cell r="M607">
            <v>312</v>
          </cell>
          <cell r="N607">
            <v>1110</v>
          </cell>
          <cell r="O607">
            <v>2.7</v>
          </cell>
        </row>
        <row r="608">
          <cell r="B608" t="str">
            <v>FL</v>
          </cell>
          <cell r="D608" t="str">
            <v>FLFSU</v>
          </cell>
          <cell r="M608">
            <v>1675</v>
          </cell>
          <cell r="N608">
            <v>43751</v>
          </cell>
          <cell r="O608">
            <v>13</v>
          </cell>
        </row>
        <row r="609">
          <cell r="B609" t="str">
            <v>FL</v>
          </cell>
          <cell r="D609" t="str">
            <v>FLOPA</v>
          </cell>
          <cell r="M609">
            <v>1792</v>
          </cell>
          <cell r="N609">
            <v>1179</v>
          </cell>
          <cell r="O609">
            <v>8.1</v>
          </cell>
        </row>
        <row r="610">
          <cell r="B610" t="str">
            <v>FL</v>
          </cell>
          <cell r="D610" t="str">
            <v>FLFSU</v>
          </cell>
          <cell r="M610">
            <v>1752</v>
          </cell>
          <cell r="N610">
            <v>14250</v>
          </cell>
          <cell r="O610">
            <v>20.399999999999999</v>
          </cell>
        </row>
        <row r="611">
          <cell r="B611" t="str">
            <v>FL</v>
          </cell>
          <cell r="D611" t="str">
            <v>FLOPA</v>
          </cell>
          <cell r="M611">
            <v>435</v>
          </cell>
          <cell r="N611">
            <v>737</v>
          </cell>
          <cell r="O611">
            <v>3</v>
          </cell>
        </row>
        <row r="612">
          <cell r="B612" t="str">
            <v>FL</v>
          </cell>
          <cell r="D612" t="str">
            <v>FLFSU</v>
          </cell>
          <cell r="M612">
            <v>31</v>
          </cell>
          <cell r="N612">
            <v>93</v>
          </cell>
          <cell r="O612">
            <v>0</v>
          </cell>
        </row>
        <row r="613">
          <cell r="B613" t="str">
            <v>FL</v>
          </cell>
          <cell r="D613" t="str">
            <v>FLOPA</v>
          </cell>
          <cell r="M613">
            <v>133</v>
          </cell>
          <cell r="N613">
            <v>127</v>
          </cell>
          <cell r="O613">
            <v>0.5</v>
          </cell>
        </row>
        <row r="614">
          <cell r="B614" t="str">
            <v>FL</v>
          </cell>
          <cell r="D614" t="str">
            <v>FLFSU</v>
          </cell>
          <cell r="M614">
            <v>155</v>
          </cell>
          <cell r="N614">
            <v>106</v>
          </cell>
          <cell r="O614">
            <v>1.7</v>
          </cell>
        </row>
        <row r="615">
          <cell r="B615" t="str">
            <v>FL</v>
          </cell>
          <cell r="D615" t="str">
            <v>FLOPA</v>
          </cell>
          <cell r="M615">
            <v>1311</v>
          </cell>
          <cell r="N615">
            <v>937</v>
          </cell>
          <cell r="O615">
            <v>2.1</v>
          </cell>
        </row>
        <row r="616">
          <cell r="B616" t="str">
            <v>FL</v>
          </cell>
          <cell r="D616" t="str">
            <v>FLFSU</v>
          </cell>
          <cell r="M616">
            <v>18</v>
          </cell>
          <cell r="N616">
            <v>33</v>
          </cell>
          <cell r="O616">
            <v>0.3</v>
          </cell>
        </row>
        <row r="617">
          <cell r="B617" t="str">
            <v>FL</v>
          </cell>
          <cell r="D617" t="str">
            <v>FLFSU</v>
          </cell>
          <cell r="M617">
            <v>1335</v>
          </cell>
          <cell r="N617">
            <v>692</v>
          </cell>
          <cell r="O617">
            <v>3.4</v>
          </cell>
        </row>
        <row r="618">
          <cell r="B618" t="str">
            <v>FL</v>
          </cell>
          <cell r="D618" t="str">
            <v>FLFSU</v>
          </cell>
          <cell r="M618">
            <v>2287</v>
          </cell>
          <cell r="N618">
            <v>1850</v>
          </cell>
          <cell r="O618">
            <v>1.6</v>
          </cell>
        </row>
        <row r="619">
          <cell r="B619" t="str">
            <v>FL</v>
          </cell>
          <cell r="D619" t="str">
            <v>FLOPA</v>
          </cell>
          <cell r="M619">
            <v>222</v>
          </cell>
          <cell r="N619">
            <v>1</v>
          </cell>
          <cell r="O619">
            <v>1.3</v>
          </cell>
        </row>
        <row r="620">
          <cell r="B620" t="str">
            <v>FL</v>
          </cell>
          <cell r="D620" t="str">
            <v>FLOPA</v>
          </cell>
          <cell r="M620">
            <v>3226</v>
          </cell>
          <cell r="N620">
            <v>9358</v>
          </cell>
          <cell r="O620">
            <v>17.2</v>
          </cell>
        </row>
        <row r="621">
          <cell r="B621" t="str">
            <v>FL</v>
          </cell>
          <cell r="D621" t="str">
            <v>FLFSU</v>
          </cell>
          <cell r="M621">
            <v>437</v>
          </cell>
          <cell r="N621">
            <v>2529</v>
          </cell>
          <cell r="O621">
            <v>3.1</v>
          </cell>
        </row>
        <row r="622">
          <cell r="B622" t="str">
            <v>FL</v>
          </cell>
          <cell r="D622" t="str">
            <v>FLOPA</v>
          </cell>
          <cell r="M622">
            <v>881</v>
          </cell>
          <cell r="N622">
            <v>1928</v>
          </cell>
          <cell r="O622">
            <v>8.5</v>
          </cell>
        </row>
        <row r="623">
          <cell r="B623" t="str">
            <v>FL</v>
          </cell>
          <cell r="D623" t="str">
            <v>FLFSU</v>
          </cell>
          <cell r="M623">
            <v>147</v>
          </cell>
          <cell r="N623">
            <v>515</v>
          </cell>
          <cell r="O623">
            <v>0.6</v>
          </cell>
        </row>
        <row r="624">
          <cell r="B624" t="str">
            <v>FL</v>
          </cell>
          <cell r="D624" t="str">
            <v>FLFSU</v>
          </cell>
          <cell r="M624">
            <v>5</v>
          </cell>
          <cell r="N624">
            <v>20</v>
          </cell>
          <cell r="O624">
            <v>0.6</v>
          </cell>
        </row>
        <row r="625">
          <cell r="B625" t="str">
            <v>FL</v>
          </cell>
          <cell r="D625" t="str">
            <v>FLFSU</v>
          </cell>
          <cell r="M625">
            <v>8</v>
          </cell>
          <cell r="N625">
            <v>20</v>
          </cell>
          <cell r="O625">
            <v>0.6</v>
          </cell>
        </row>
        <row r="626">
          <cell r="B626" t="str">
            <v>FL</v>
          </cell>
          <cell r="D626" t="str">
            <v>FLFSU</v>
          </cell>
          <cell r="M626">
            <v>1</v>
          </cell>
          <cell r="N626">
            <v>834</v>
          </cell>
          <cell r="O626">
            <v>4.3</v>
          </cell>
        </row>
        <row r="627">
          <cell r="B627" t="str">
            <v>FL</v>
          </cell>
          <cell r="D627" t="str">
            <v>FLFSU</v>
          </cell>
          <cell r="M627">
            <v>14</v>
          </cell>
          <cell r="N627">
            <v>93</v>
          </cell>
          <cell r="O627">
            <v>1.3</v>
          </cell>
        </row>
        <row r="628">
          <cell r="B628" t="str">
            <v>AL</v>
          </cell>
          <cell r="D628" t="str">
            <v>ALOPA</v>
          </cell>
          <cell r="M628">
            <v>134</v>
          </cell>
          <cell r="N628">
            <v>43</v>
          </cell>
          <cell r="O628">
            <v>1.2</v>
          </cell>
        </row>
        <row r="629">
          <cell r="B629" t="str">
            <v>AL</v>
          </cell>
          <cell r="D629" t="str">
            <v>ALOPA</v>
          </cell>
          <cell r="M629">
            <v>840</v>
          </cell>
          <cell r="N629">
            <v>2288</v>
          </cell>
          <cell r="O629">
            <v>2.2999999999999998</v>
          </cell>
        </row>
        <row r="630">
          <cell r="B630" t="str">
            <v>AL</v>
          </cell>
          <cell r="D630" t="str">
            <v>ALFSU</v>
          </cell>
          <cell r="M630">
            <v>23</v>
          </cell>
          <cell r="N630">
            <v>995</v>
          </cell>
          <cell r="O630">
            <v>2.9</v>
          </cell>
        </row>
        <row r="631">
          <cell r="B631" t="str">
            <v>AL</v>
          </cell>
          <cell r="D631" t="str">
            <v>ALOPA</v>
          </cell>
          <cell r="M631">
            <v>17</v>
          </cell>
          <cell r="N631">
            <v>732</v>
          </cell>
          <cell r="O631">
            <v>4</v>
          </cell>
        </row>
        <row r="632">
          <cell r="B632" t="str">
            <v>AL</v>
          </cell>
          <cell r="D632" t="str">
            <v>ALOPA</v>
          </cell>
          <cell r="M632">
            <v>100</v>
          </cell>
          <cell r="N632">
            <v>26</v>
          </cell>
          <cell r="O632">
            <v>0.9</v>
          </cell>
        </row>
        <row r="633">
          <cell r="B633" t="str">
            <v>AL</v>
          </cell>
          <cell r="D633" t="str">
            <v>ALFSU</v>
          </cell>
          <cell r="M633">
            <v>749</v>
          </cell>
          <cell r="N633">
            <v>5131</v>
          </cell>
          <cell r="O633">
            <v>2.4</v>
          </cell>
        </row>
        <row r="634">
          <cell r="B634" t="str">
            <v>AL</v>
          </cell>
          <cell r="D634" t="str">
            <v>ALFSU</v>
          </cell>
          <cell r="M634">
            <v>106</v>
          </cell>
          <cell r="N634">
            <v>1178</v>
          </cell>
          <cell r="O634">
            <v>3.7</v>
          </cell>
        </row>
        <row r="635">
          <cell r="B635" t="str">
            <v>AL</v>
          </cell>
          <cell r="D635" t="str">
            <v>ALOPA</v>
          </cell>
          <cell r="M635">
            <v>1467</v>
          </cell>
          <cell r="N635">
            <v>3848</v>
          </cell>
          <cell r="O635">
            <v>5.9</v>
          </cell>
        </row>
        <row r="636">
          <cell r="B636" t="str">
            <v>AL</v>
          </cell>
          <cell r="D636" t="str">
            <v>ALFSU</v>
          </cell>
          <cell r="M636">
            <v>573</v>
          </cell>
          <cell r="N636">
            <v>5135</v>
          </cell>
          <cell r="O636">
            <v>11.4</v>
          </cell>
        </row>
        <row r="637">
          <cell r="B637" t="str">
            <v>AL</v>
          </cell>
          <cell r="D637" t="str">
            <v>ALOPA</v>
          </cell>
          <cell r="M637">
            <v>5</v>
          </cell>
          <cell r="N637">
            <v>726</v>
          </cell>
          <cell r="O637">
            <v>2.7</v>
          </cell>
        </row>
        <row r="638">
          <cell r="B638" t="str">
            <v>MS</v>
          </cell>
          <cell r="D638" t="str">
            <v>MSOPA</v>
          </cell>
          <cell r="M638">
            <v>779</v>
          </cell>
          <cell r="N638">
            <v>31157</v>
          </cell>
          <cell r="O638">
            <v>38.299999999999997</v>
          </cell>
        </row>
        <row r="639">
          <cell r="B639" t="str">
            <v>MS</v>
          </cell>
          <cell r="D639" t="str">
            <v>MSFSU</v>
          </cell>
          <cell r="M639">
            <v>19</v>
          </cell>
          <cell r="N639">
            <v>1098</v>
          </cell>
          <cell r="O639">
            <v>2.7</v>
          </cell>
        </row>
        <row r="640">
          <cell r="B640" t="str">
            <v>MS</v>
          </cell>
          <cell r="D640" t="str">
            <v>MSFSU</v>
          </cell>
          <cell r="M640">
            <v>0</v>
          </cell>
          <cell r="N640">
            <v>70</v>
          </cell>
          <cell r="O640">
            <v>1</v>
          </cell>
        </row>
        <row r="641">
          <cell r="B641" t="str">
            <v>MS</v>
          </cell>
          <cell r="D641" t="str">
            <v>MSFSU</v>
          </cell>
          <cell r="M641">
            <v>0</v>
          </cell>
          <cell r="N641">
            <v>278</v>
          </cell>
          <cell r="O641">
            <v>0.9</v>
          </cell>
        </row>
        <row r="642">
          <cell r="B642" t="str">
            <v>MS</v>
          </cell>
          <cell r="D642" t="str">
            <v>MSFSU</v>
          </cell>
          <cell r="M642">
            <v>22</v>
          </cell>
          <cell r="N642">
            <v>1032</v>
          </cell>
          <cell r="O642">
            <v>1.3</v>
          </cell>
        </row>
        <row r="643">
          <cell r="B643" t="str">
            <v>MS</v>
          </cell>
          <cell r="D643" t="str">
            <v>MSFSU</v>
          </cell>
          <cell r="M643">
            <v>156</v>
          </cell>
          <cell r="N643">
            <v>2004</v>
          </cell>
          <cell r="O643">
            <v>6.2</v>
          </cell>
        </row>
        <row r="644">
          <cell r="B644" t="str">
            <v>MS</v>
          </cell>
          <cell r="D644" t="str">
            <v>MSFSU</v>
          </cell>
          <cell r="M644">
            <v>0</v>
          </cell>
          <cell r="N644">
            <v>608</v>
          </cell>
          <cell r="O644">
            <v>2.4</v>
          </cell>
        </row>
        <row r="645">
          <cell r="B645" t="str">
            <v>LA</v>
          </cell>
          <cell r="D645" t="str">
            <v>LAFSU</v>
          </cell>
          <cell r="M645">
            <v>0</v>
          </cell>
          <cell r="N645">
            <v>4764</v>
          </cell>
          <cell r="O645">
            <v>4.7</v>
          </cell>
        </row>
        <row r="646">
          <cell r="B646" t="str">
            <v>LA</v>
          </cell>
          <cell r="D646" t="str">
            <v>LAFSU</v>
          </cell>
          <cell r="M646">
            <v>0</v>
          </cell>
          <cell r="N646">
            <v>4638</v>
          </cell>
          <cell r="O646">
            <v>5.0999999999999996</v>
          </cell>
        </row>
        <row r="647">
          <cell r="B647" t="str">
            <v>LA</v>
          </cell>
          <cell r="D647" t="str">
            <v>LAOPA</v>
          </cell>
          <cell r="M647">
            <v>46</v>
          </cell>
          <cell r="N647">
            <v>120308</v>
          </cell>
          <cell r="O647">
            <v>51</v>
          </cell>
        </row>
        <row r="648">
          <cell r="B648" t="str">
            <v>LA</v>
          </cell>
          <cell r="D648" t="str">
            <v>LAOPA</v>
          </cell>
          <cell r="M648">
            <v>181</v>
          </cell>
          <cell r="N648">
            <v>1218</v>
          </cell>
          <cell r="O648">
            <v>2.1</v>
          </cell>
        </row>
        <row r="649">
          <cell r="B649" t="str">
            <v>LA</v>
          </cell>
          <cell r="D649" t="str">
            <v>LAOPA</v>
          </cell>
          <cell r="M649">
            <v>925</v>
          </cell>
          <cell r="N649">
            <v>112056</v>
          </cell>
          <cell r="O649">
            <v>29.3</v>
          </cell>
        </row>
        <row r="650">
          <cell r="B650" t="str">
            <v>LA</v>
          </cell>
          <cell r="D650" t="str">
            <v>LAFSU</v>
          </cell>
          <cell r="M650">
            <v>1013</v>
          </cell>
          <cell r="N650">
            <v>37502</v>
          </cell>
          <cell r="O650">
            <v>16.100000000000001</v>
          </cell>
        </row>
        <row r="651">
          <cell r="B651" t="str">
            <v>LA</v>
          </cell>
          <cell r="D651" t="str">
            <v>LAOPA</v>
          </cell>
          <cell r="M651">
            <v>1612</v>
          </cell>
          <cell r="N651">
            <v>68312</v>
          </cell>
          <cell r="O651">
            <v>26.1</v>
          </cell>
        </row>
        <row r="652">
          <cell r="B652" t="str">
            <v>LA</v>
          </cell>
          <cell r="D652" t="str">
            <v>LAFSU</v>
          </cell>
          <cell r="M652">
            <v>230</v>
          </cell>
          <cell r="N652">
            <v>4895</v>
          </cell>
          <cell r="O652">
            <v>12.4</v>
          </cell>
        </row>
        <row r="653">
          <cell r="B653" t="str">
            <v>LA</v>
          </cell>
          <cell r="D653" t="str">
            <v>LAFSU</v>
          </cell>
          <cell r="M653">
            <v>800</v>
          </cell>
          <cell r="N653">
            <v>30004</v>
          </cell>
          <cell r="O653">
            <v>12.8</v>
          </cell>
        </row>
        <row r="654">
          <cell r="B654" t="str">
            <v>LA</v>
          </cell>
          <cell r="D654" t="str">
            <v>LAFSU</v>
          </cell>
          <cell r="M654">
            <v>38</v>
          </cell>
          <cell r="N654">
            <v>10817</v>
          </cell>
          <cell r="O654">
            <v>12.5</v>
          </cell>
        </row>
        <row r="655">
          <cell r="B655" t="str">
            <v>LA</v>
          </cell>
          <cell r="D655" t="str">
            <v>LAFSU</v>
          </cell>
          <cell r="M655">
            <v>195</v>
          </cell>
          <cell r="N655">
            <v>5917</v>
          </cell>
          <cell r="O655">
            <v>13.3</v>
          </cell>
        </row>
        <row r="656">
          <cell r="B656" t="str">
            <v>LA</v>
          </cell>
          <cell r="D656" t="str">
            <v>LAFSU</v>
          </cell>
          <cell r="M656">
            <v>144</v>
          </cell>
          <cell r="N656">
            <v>8153</v>
          </cell>
          <cell r="O656">
            <v>5.2</v>
          </cell>
        </row>
        <row r="657">
          <cell r="B657" t="str">
            <v>LA</v>
          </cell>
          <cell r="D657" t="str">
            <v>LAFSU</v>
          </cell>
          <cell r="M657">
            <v>232</v>
          </cell>
          <cell r="N657">
            <v>27312</v>
          </cell>
          <cell r="O657">
            <v>11.1</v>
          </cell>
        </row>
        <row r="658">
          <cell r="B658" t="str">
            <v>LA</v>
          </cell>
          <cell r="D658" t="str">
            <v>LAFSU</v>
          </cell>
          <cell r="M658">
            <v>105</v>
          </cell>
          <cell r="N658">
            <v>10121</v>
          </cell>
          <cell r="O658">
            <v>3.5</v>
          </cell>
        </row>
        <row r="659">
          <cell r="B659" t="str">
            <v>LA</v>
          </cell>
          <cell r="D659" t="str">
            <v>LAFSU</v>
          </cell>
          <cell r="M659">
            <v>454</v>
          </cell>
          <cell r="N659">
            <v>21125</v>
          </cell>
          <cell r="O659">
            <v>16.8</v>
          </cell>
        </row>
        <row r="660">
          <cell r="B660" t="str">
            <v>LA</v>
          </cell>
          <cell r="D660" t="str">
            <v>LAFSU</v>
          </cell>
          <cell r="M660">
            <v>10</v>
          </cell>
          <cell r="N660">
            <v>36127</v>
          </cell>
          <cell r="O660">
            <v>21.7</v>
          </cell>
        </row>
        <row r="661">
          <cell r="B661" t="str">
            <v>LA</v>
          </cell>
          <cell r="D661" t="str">
            <v>LAFSU</v>
          </cell>
          <cell r="M661">
            <v>315</v>
          </cell>
          <cell r="N661">
            <v>74876</v>
          </cell>
          <cell r="O661">
            <v>25.6</v>
          </cell>
        </row>
        <row r="662">
          <cell r="B662" t="str">
            <v>LA</v>
          </cell>
          <cell r="D662" t="str">
            <v>LAFSU</v>
          </cell>
          <cell r="M662">
            <v>358</v>
          </cell>
          <cell r="N662">
            <v>2187</v>
          </cell>
          <cell r="O662">
            <v>3.7</v>
          </cell>
        </row>
        <row r="663">
          <cell r="B663" t="str">
            <v>LA</v>
          </cell>
          <cell r="D663" t="str">
            <v>LAFSU</v>
          </cell>
          <cell r="M663">
            <v>5</v>
          </cell>
          <cell r="N663">
            <v>5103</v>
          </cell>
          <cell r="O663">
            <v>1</v>
          </cell>
        </row>
        <row r="664">
          <cell r="B664" t="str">
            <v>LA</v>
          </cell>
          <cell r="D664" t="str">
            <v>LAFSU</v>
          </cell>
          <cell r="M664">
            <v>325</v>
          </cell>
          <cell r="N664">
            <v>24886</v>
          </cell>
          <cell r="O664">
            <v>15.5</v>
          </cell>
        </row>
        <row r="665">
          <cell r="B665" t="str">
            <v>LA</v>
          </cell>
          <cell r="D665" t="str">
            <v>LAFSU</v>
          </cell>
          <cell r="M665">
            <v>3385</v>
          </cell>
          <cell r="N665">
            <v>19750</v>
          </cell>
          <cell r="O665">
            <v>14.4</v>
          </cell>
        </row>
        <row r="666">
          <cell r="B666" t="str">
            <v>TX</v>
          </cell>
          <cell r="D666" t="str">
            <v>TXFSU</v>
          </cell>
          <cell r="M666">
            <v>183</v>
          </cell>
          <cell r="N666">
            <v>4269</v>
          </cell>
          <cell r="O666">
            <v>2.5</v>
          </cell>
        </row>
        <row r="667">
          <cell r="B667" t="str">
            <v>TX</v>
          </cell>
          <cell r="D667" t="str">
            <v>TXOPA</v>
          </cell>
          <cell r="M667">
            <v>246</v>
          </cell>
          <cell r="N667">
            <v>17525</v>
          </cell>
          <cell r="O667">
            <v>10.4</v>
          </cell>
        </row>
        <row r="668">
          <cell r="B668" t="str">
            <v>TX</v>
          </cell>
          <cell r="D668" t="str">
            <v>TXFSU</v>
          </cell>
          <cell r="M668">
            <v>1502</v>
          </cell>
          <cell r="N668">
            <v>21070</v>
          </cell>
          <cell r="O668">
            <v>11.6</v>
          </cell>
        </row>
        <row r="669">
          <cell r="B669" t="str">
            <v>TX</v>
          </cell>
          <cell r="D669" t="str">
            <v>TXFSU</v>
          </cell>
          <cell r="M669">
            <v>3255</v>
          </cell>
          <cell r="N669">
            <v>8438</v>
          </cell>
          <cell r="O669">
            <v>3.6</v>
          </cell>
        </row>
        <row r="670">
          <cell r="B670" t="str">
            <v>TX</v>
          </cell>
          <cell r="D670" t="str">
            <v>TXOPA</v>
          </cell>
          <cell r="M670">
            <v>239</v>
          </cell>
          <cell r="N670">
            <v>659</v>
          </cell>
          <cell r="O670">
            <v>3.7</v>
          </cell>
        </row>
        <row r="671">
          <cell r="B671" t="str">
            <v>TX</v>
          </cell>
          <cell r="D671" t="str">
            <v>TXFSU</v>
          </cell>
          <cell r="M671">
            <v>984</v>
          </cell>
          <cell r="N671">
            <v>4554</v>
          </cell>
          <cell r="O671">
            <v>10</v>
          </cell>
        </row>
        <row r="672">
          <cell r="B672" t="str">
            <v>TX</v>
          </cell>
          <cell r="D672" t="str">
            <v>TXOPA</v>
          </cell>
          <cell r="M672">
            <v>419</v>
          </cell>
          <cell r="N672">
            <v>12293</v>
          </cell>
          <cell r="O672">
            <v>0</v>
          </cell>
        </row>
        <row r="673">
          <cell r="B673" t="str">
            <v>TX</v>
          </cell>
          <cell r="D673" t="str">
            <v>TXFSU</v>
          </cell>
          <cell r="M673">
            <v>955</v>
          </cell>
          <cell r="N673">
            <v>3843</v>
          </cell>
          <cell r="O673">
            <v>3.8</v>
          </cell>
        </row>
        <row r="674">
          <cell r="B674" t="str">
            <v>TX</v>
          </cell>
          <cell r="D674" t="str">
            <v>TXOPA</v>
          </cell>
          <cell r="M674">
            <v>369</v>
          </cell>
          <cell r="N674">
            <v>2286</v>
          </cell>
          <cell r="O674">
            <v>5.2</v>
          </cell>
        </row>
        <row r="675">
          <cell r="B675" t="str">
            <v>TX</v>
          </cell>
          <cell r="D675" t="str">
            <v>TXFSU</v>
          </cell>
          <cell r="M675">
            <v>323</v>
          </cell>
          <cell r="N675">
            <v>1581</v>
          </cell>
          <cell r="O675">
            <v>4.4000000000000004</v>
          </cell>
        </row>
        <row r="676">
          <cell r="B676" t="str">
            <v>TX</v>
          </cell>
          <cell r="D676" t="str">
            <v>TXOPA</v>
          </cell>
          <cell r="M676">
            <v>1033</v>
          </cell>
          <cell r="N676">
            <v>17567</v>
          </cell>
          <cell r="O676">
            <v>5.6</v>
          </cell>
        </row>
        <row r="677">
          <cell r="B677" t="str">
            <v>TX</v>
          </cell>
          <cell r="D677" t="str">
            <v>TXFSU</v>
          </cell>
          <cell r="M677">
            <v>5886</v>
          </cell>
          <cell r="N677">
            <v>26416</v>
          </cell>
          <cell r="O677">
            <v>55.9</v>
          </cell>
        </row>
        <row r="678">
          <cell r="B678" t="str">
            <v>TX</v>
          </cell>
          <cell r="D678" t="str">
            <v>TXOPA</v>
          </cell>
          <cell r="M678">
            <v>54</v>
          </cell>
          <cell r="N678">
            <v>43649</v>
          </cell>
          <cell r="O678">
            <v>0</v>
          </cell>
        </row>
        <row r="679">
          <cell r="B679" t="str">
            <v>TX</v>
          </cell>
          <cell r="D679" t="str">
            <v>TXFSU</v>
          </cell>
          <cell r="M679">
            <v>16208</v>
          </cell>
          <cell r="N679">
            <v>29540</v>
          </cell>
          <cell r="O679">
            <v>29.7</v>
          </cell>
        </row>
        <row r="680">
          <cell r="B680" t="str">
            <v>TX</v>
          </cell>
          <cell r="D680" t="str">
            <v>TXOPA</v>
          </cell>
          <cell r="M680">
            <v>664</v>
          </cell>
          <cell r="N680">
            <v>41580</v>
          </cell>
          <cell r="O680">
            <v>0</v>
          </cell>
        </row>
        <row r="681">
          <cell r="B681" t="str">
            <v>TX</v>
          </cell>
          <cell r="D681" t="str">
            <v>TXFSU</v>
          </cell>
          <cell r="M681">
            <v>3585</v>
          </cell>
          <cell r="N681">
            <v>1639</v>
          </cell>
          <cell r="O681">
            <v>6.4</v>
          </cell>
        </row>
        <row r="682">
          <cell r="B682" t="str">
            <v>TX</v>
          </cell>
          <cell r="D682" t="str">
            <v>TXOPA</v>
          </cell>
          <cell r="M682">
            <v>41704</v>
          </cell>
          <cell r="N682">
            <v>79294</v>
          </cell>
          <cell r="O682">
            <v>65.900000000000006</v>
          </cell>
        </row>
        <row r="683">
          <cell r="B683" t="str">
            <v>TX</v>
          </cell>
          <cell r="D683" t="str">
            <v>TXFSU</v>
          </cell>
          <cell r="M683">
            <v>7800</v>
          </cell>
          <cell r="N683">
            <v>37650</v>
          </cell>
          <cell r="O683">
            <v>23</v>
          </cell>
        </row>
        <row r="684">
          <cell r="B684" t="str">
            <v>TX</v>
          </cell>
          <cell r="D684" t="str">
            <v>TXOPA</v>
          </cell>
          <cell r="M684">
            <v>414</v>
          </cell>
          <cell r="N684">
            <v>58925</v>
          </cell>
          <cell r="O684">
            <v>0</v>
          </cell>
        </row>
        <row r="685">
          <cell r="B685" t="str">
            <v>TX</v>
          </cell>
          <cell r="D685" t="str">
            <v>TXFSU</v>
          </cell>
          <cell r="M685">
            <v>1843</v>
          </cell>
          <cell r="N685">
            <v>11302</v>
          </cell>
          <cell r="O685">
            <v>6.4</v>
          </cell>
        </row>
        <row r="686">
          <cell r="B686" t="str">
            <v>TX</v>
          </cell>
          <cell r="D686" t="str">
            <v>TXOPA</v>
          </cell>
          <cell r="M686">
            <v>225</v>
          </cell>
          <cell r="N686">
            <v>299</v>
          </cell>
          <cell r="O686">
            <v>1.1000000000000001</v>
          </cell>
        </row>
        <row r="687">
          <cell r="B687" t="str">
            <v>TX</v>
          </cell>
          <cell r="D687" t="str">
            <v>TXOPA</v>
          </cell>
          <cell r="M687">
            <v>1958</v>
          </cell>
          <cell r="N687">
            <v>40199</v>
          </cell>
          <cell r="O687">
            <v>13.4</v>
          </cell>
        </row>
        <row r="688">
          <cell r="B688" t="str">
            <v>TX</v>
          </cell>
          <cell r="D688" t="str">
            <v>TXFSU</v>
          </cell>
          <cell r="M688">
            <v>8</v>
          </cell>
          <cell r="N688">
            <v>382</v>
          </cell>
          <cell r="O688">
            <v>2</v>
          </cell>
        </row>
        <row r="689">
          <cell r="B689" t="str">
            <v>TX</v>
          </cell>
          <cell r="D689" t="str">
            <v>TXOPA</v>
          </cell>
          <cell r="M689">
            <v>0</v>
          </cell>
          <cell r="N689">
            <v>356</v>
          </cell>
          <cell r="O689">
            <v>0</v>
          </cell>
        </row>
        <row r="690">
          <cell r="B690" t="str">
            <v>TX</v>
          </cell>
          <cell r="D690" t="str">
            <v>TXOPA</v>
          </cell>
          <cell r="M690">
            <v>781</v>
          </cell>
          <cell r="N690">
            <v>2673</v>
          </cell>
          <cell r="O690">
            <v>1.5</v>
          </cell>
        </row>
        <row r="691">
          <cell r="B691" t="str">
            <v>TX</v>
          </cell>
          <cell r="D691" t="str">
            <v>TXOPA</v>
          </cell>
          <cell r="M691">
            <v>16127</v>
          </cell>
          <cell r="N691">
            <v>102621</v>
          </cell>
          <cell r="O691">
            <v>25.2</v>
          </cell>
        </row>
        <row r="692">
          <cell r="B692" t="str">
            <v>TX</v>
          </cell>
          <cell r="D692" t="str">
            <v>TXFSU</v>
          </cell>
          <cell r="M692">
            <v>110</v>
          </cell>
          <cell r="N692">
            <v>960</v>
          </cell>
          <cell r="O692">
            <v>4.3</v>
          </cell>
        </row>
        <row r="693">
          <cell r="B693" t="str">
            <v>TX</v>
          </cell>
          <cell r="D693" t="str">
            <v>TXFSU</v>
          </cell>
          <cell r="M693">
            <v>38</v>
          </cell>
          <cell r="N693">
            <v>744</v>
          </cell>
          <cell r="O693">
            <v>1.5</v>
          </cell>
        </row>
        <row r="694">
          <cell r="B694" t="str">
            <v>TX</v>
          </cell>
          <cell r="D694" t="str">
            <v>TXOPA</v>
          </cell>
          <cell r="M694">
            <v>2682</v>
          </cell>
          <cell r="N694">
            <v>11101</v>
          </cell>
          <cell r="O694">
            <v>6.5</v>
          </cell>
        </row>
        <row r="695">
          <cell r="B695" t="str">
            <v>TX</v>
          </cell>
          <cell r="D695" t="str">
            <v>TXOPA</v>
          </cell>
          <cell r="M695">
            <v>261</v>
          </cell>
          <cell r="N695">
            <v>91</v>
          </cell>
          <cell r="O695">
            <v>1.5</v>
          </cell>
        </row>
        <row r="696">
          <cell r="B696" t="str">
            <v>TX</v>
          </cell>
          <cell r="D696" t="str">
            <v>TXFSU</v>
          </cell>
          <cell r="M696">
            <v>42</v>
          </cell>
          <cell r="N696">
            <v>304</v>
          </cell>
          <cell r="O696">
            <v>3</v>
          </cell>
        </row>
        <row r="697">
          <cell r="B697" t="str">
            <v>TX</v>
          </cell>
          <cell r="D697" t="str">
            <v>TXOPA</v>
          </cell>
          <cell r="M697">
            <v>58</v>
          </cell>
          <cell r="N697">
            <v>1808</v>
          </cell>
          <cell r="O697">
            <v>1.3</v>
          </cell>
        </row>
        <row r="698">
          <cell r="B698" t="str">
            <v>TX</v>
          </cell>
          <cell r="D698" t="str">
            <v>TXFSU</v>
          </cell>
          <cell r="M698">
            <v>8</v>
          </cell>
          <cell r="N698">
            <v>144</v>
          </cell>
          <cell r="O698">
            <v>1.8</v>
          </cell>
        </row>
        <row r="699">
          <cell r="B699" t="str">
            <v>TX</v>
          </cell>
          <cell r="D699" t="str">
            <v>TXFSU</v>
          </cell>
          <cell r="M699">
            <v>7</v>
          </cell>
          <cell r="N699">
            <v>251</v>
          </cell>
          <cell r="O699">
            <v>1.6</v>
          </cell>
        </row>
        <row r="700">
          <cell r="B700" t="str">
            <v>TX</v>
          </cell>
          <cell r="D700" t="str">
            <v>TXOPA</v>
          </cell>
          <cell r="M700">
            <v>138</v>
          </cell>
          <cell r="N700">
            <v>85</v>
          </cell>
          <cell r="O700">
            <v>0.6</v>
          </cell>
        </row>
        <row r="701">
          <cell r="B701" t="str">
            <v>PR</v>
          </cell>
          <cell r="D701" t="str">
            <v>PRFSU</v>
          </cell>
          <cell r="M701">
            <v>229</v>
          </cell>
          <cell r="N701">
            <v>891</v>
          </cell>
          <cell r="O701">
            <v>5.4</v>
          </cell>
        </row>
        <row r="702">
          <cell r="B702" t="str">
            <v>PR</v>
          </cell>
          <cell r="D702" t="str">
            <v>PRFSU</v>
          </cell>
          <cell r="M702">
            <v>31</v>
          </cell>
          <cell r="N702">
            <v>152</v>
          </cell>
          <cell r="O702">
            <v>0.6</v>
          </cell>
        </row>
        <row r="703">
          <cell r="B703" t="str">
            <v>PR</v>
          </cell>
          <cell r="D703" t="str">
            <v>PROPA</v>
          </cell>
          <cell r="M703">
            <v>17</v>
          </cell>
          <cell r="N703">
            <v>89</v>
          </cell>
          <cell r="O703">
            <v>0.7</v>
          </cell>
        </row>
        <row r="704">
          <cell r="B704" t="str">
            <v>PR</v>
          </cell>
          <cell r="D704" t="str">
            <v>PRFSU</v>
          </cell>
          <cell r="M704">
            <v>99</v>
          </cell>
          <cell r="N704">
            <v>241</v>
          </cell>
          <cell r="O704">
            <v>1.5</v>
          </cell>
        </row>
        <row r="705">
          <cell r="B705" t="str">
            <v>PR</v>
          </cell>
          <cell r="D705" t="str">
            <v>PRFSU</v>
          </cell>
          <cell r="M705">
            <v>18</v>
          </cell>
          <cell r="N705">
            <v>17</v>
          </cell>
          <cell r="O705">
            <v>0.5</v>
          </cell>
        </row>
        <row r="706">
          <cell r="B706" t="str">
            <v>PR</v>
          </cell>
          <cell r="D706" t="str">
            <v>PRFSU</v>
          </cell>
          <cell r="M706">
            <v>132</v>
          </cell>
          <cell r="N706">
            <v>309</v>
          </cell>
          <cell r="O706">
            <v>2.8</v>
          </cell>
        </row>
        <row r="707">
          <cell r="B707" t="str">
            <v>PR</v>
          </cell>
          <cell r="D707" t="str">
            <v>PRFSU</v>
          </cell>
          <cell r="M707">
            <v>27</v>
          </cell>
          <cell r="N707">
            <v>712</v>
          </cell>
          <cell r="O707">
            <v>1.1000000000000001</v>
          </cell>
        </row>
        <row r="708">
          <cell r="B708" t="str">
            <v>PR</v>
          </cell>
          <cell r="D708" t="str">
            <v>PROPA</v>
          </cell>
          <cell r="M708">
            <v>170</v>
          </cell>
          <cell r="N708">
            <v>3828</v>
          </cell>
          <cell r="O708">
            <v>6.5</v>
          </cell>
        </row>
        <row r="709">
          <cell r="B709" t="str">
            <v>PR</v>
          </cell>
          <cell r="D709" t="str">
            <v>PROPA</v>
          </cell>
          <cell r="M709">
            <v>81</v>
          </cell>
          <cell r="N709">
            <v>261</v>
          </cell>
          <cell r="O709">
            <v>1.8</v>
          </cell>
        </row>
        <row r="710">
          <cell r="B710" t="str">
            <v>PR</v>
          </cell>
          <cell r="D710" t="str">
            <v>PROPA</v>
          </cell>
          <cell r="M710">
            <v>4</v>
          </cell>
          <cell r="N710">
            <v>295</v>
          </cell>
          <cell r="O710">
            <v>1.4</v>
          </cell>
        </row>
        <row r="711">
          <cell r="B711" t="str">
            <v>PR</v>
          </cell>
          <cell r="D711" t="str">
            <v>PRFSU</v>
          </cell>
          <cell r="M711">
            <v>3</v>
          </cell>
          <cell r="N711">
            <v>75</v>
          </cell>
          <cell r="O711">
            <v>0.4</v>
          </cell>
        </row>
        <row r="712">
          <cell r="B712" t="str">
            <v>PR</v>
          </cell>
          <cell r="D712" t="str">
            <v>PROPA</v>
          </cell>
          <cell r="M712">
            <v>37</v>
          </cell>
          <cell r="N712">
            <v>115</v>
          </cell>
          <cell r="O712">
            <v>1</v>
          </cell>
        </row>
        <row r="713">
          <cell r="B713" t="str">
            <v>PR</v>
          </cell>
          <cell r="D713" t="str">
            <v>PROPA</v>
          </cell>
          <cell r="M713">
            <v>0</v>
          </cell>
          <cell r="N713">
            <v>62</v>
          </cell>
          <cell r="O713">
            <v>0.6</v>
          </cell>
        </row>
        <row r="714">
          <cell r="B714" t="str">
            <v>PR</v>
          </cell>
          <cell r="D714" t="str">
            <v>PROPA</v>
          </cell>
          <cell r="M714">
            <v>10</v>
          </cell>
          <cell r="N714">
            <v>31</v>
          </cell>
          <cell r="O714">
            <v>0.4</v>
          </cell>
        </row>
        <row r="715">
          <cell r="B715" t="str">
            <v>PR</v>
          </cell>
          <cell r="D715" t="str">
            <v>PROPA</v>
          </cell>
          <cell r="M715">
            <v>229</v>
          </cell>
          <cell r="N715">
            <v>135</v>
          </cell>
          <cell r="O715">
            <v>3.9</v>
          </cell>
        </row>
        <row r="716">
          <cell r="B716" t="str">
            <v>PR</v>
          </cell>
          <cell r="D716" t="str">
            <v>PROPA</v>
          </cell>
          <cell r="M716">
            <v>8</v>
          </cell>
          <cell r="N716">
            <v>24</v>
          </cell>
          <cell r="O716">
            <v>0.8</v>
          </cell>
        </row>
        <row r="717">
          <cell r="B717" t="str">
            <v>PR</v>
          </cell>
          <cell r="D717" t="str">
            <v>PROPA</v>
          </cell>
          <cell r="M717">
            <v>32</v>
          </cell>
          <cell r="N717">
            <v>153</v>
          </cell>
          <cell r="O717">
            <v>1.4</v>
          </cell>
        </row>
        <row r="718">
          <cell r="B718" t="str">
            <v>PR</v>
          </cell>
          <cell r="D718" t="str">
            <v>PROPA</v>
          </cell>
          <cell r="M718">
            <v>11</v>
          </cell>
          <cell r="N718">
            <v>406</v>
          </cell>
          <cell r="O718">
            <v>2.5</v>
          </cell>
        </row>
        <row r="719">
          <cell r="B719" t="str">
            <v>PR</v>
          </cell>
          <cell r="D719" t="str">
            <v>PRFSU</v>
          </cell>
          <cell r="M719">
            <v>20</v>
          </cell>
          <cell r="N719">
            <v>44</v>
          </cell>
          <cell r="O719">
            <v>0.4</v>
          </cell>
        </row>
        <row r="720">
          <cell r="B720" t="str">
            <v>PR</v>
          </cell>
          <cell r="D720" t="str">
            <v>PRFSU</v>
          </cell>
          <cell r="M720">
            <v>14</v>
          </cell>
          <cell r="N720">
            <v>26</v>
          </cell>
          <cell r="O720">
            <v>0.6</v>
          </cell>
        </row>
        <row r="721">
          <cell r="B721" t="str">
            <v>PR</v>
          </cell>
          <cell r="D721" t="str">
            <v>PRFSU</v>
          </cell>
          <cell r="M721">
            <v>3</v>
          </cell>
          <cell r="N721">
            <v>45</v>
          </cell>
          <cell r="O721">
            <v>0.8</v>
          </cell>
        </row>
        <row r="722">
          <cell r="B722" t="str">
            <v>PR</v>
          </cell>
          <cell r="D722" t="str">
            <v>PRFSU</v>
          </cell>
          <cell r="M722">
            <v>31</v>
          </cell>
          <cell r="N722">
            <v>334</v>
          </cell>
          <cell r="O722">
            <v>1.7</v>
          </cell>
        </row>
        <row r="723">
          <cell r="B723" t="str">
            <v>PR</v>
          </cell>
          <cell r="D723" t="str">
            <v>PRFSU</v>
          </cell>
          <cell r="M723">
            <v>172</v>
          </cell>
          <cell r="N723">
            <v>71</v>
          </cell>
          <cell r="O723">
            <v>1.7</v>
          </cell>
        </row>
        <row r="724">
          <cell r="B724" t="str">
            <v>PR</v>
          </cell>
          <cell r="D724" t="str">
            <v>PROPA</v>
          </cell>
          <cell r="M724">
            <v>140</v>
          </cell>
          <cell r="N724">
            <v>113</v>
          </cell>
          <cell r="O724">
            <v>1.8</v>
          </cell>
        </row>
        <row r="725">
          <cell r="B725" t="str">
            <v>PR</v>
          </cell>
          <cell r="D725" t="str">
            <v>PRFSU</v>
          </cell>
          <cell r="M725">
            <v>76</v>
          </cell>
          <cell r="N725">
            <v>97</v>
          </cell>
          <cell r="O725">
            <v>1.1000000000000001</v>
          </cell>
        </row>
        <row r="726">
          <cell r="B726" t="str">
            <v>PR</v>
          </cell>
          <cell r="D726" t="str">
            <v>PRFSU</v>
          </cell>
          <cell r="M726">
            <v>66</v>
          </cell>
          <cell r="N726">
            <v>12</v>
          </cell>
          <cell r="O726">
            <v>1.3</v>
          </cell>
        </row>
        <row r="727">
          <cell r="B727" t="str">
            <v>PR</v>
          </cell>
          <cell r="D727" t="str">
            <v>PROPA</v>
          </cell>
          <cell r="M727">
            <v>87</v>
          </cell>
          <cell r="N727">
            <v>7197</v>
          </cell>
          <cell r="O727">
            <v>2.4</v>
          </cell>
        </row>
        <row r="728">
          <cell r="B728" t="str">
            <v>PR</v>
          </cell>
          <cell r="D728" t="str">
            <v>PRFSU</v>
          </cell>
          <cell r="M728">
            <v>49</v>
          </cell>
          <cell r="N728">
            <v>3969</v>
          </cell>
          <cell r="O728">
            <v>5.9</v>
          </cell>
        </row>
        <row r="729">
          <cell r="B729" t="str">
            <v>PR</v>
          </cell>
          <cell r="D729" t="str">
            <v>PRFSU</v>
          </cell>
          <cell r="M729">
            <v>0</v>
          </cell>
          <cell r="N729">
            <v>48</v>
          </cell>
          <cell r="O729">
            <v>0.9</v>
          </cell>
        </row>
        <row r="730">
          <cell r="B730" t="str">
            <v>PR</v>
          </cell>
          <cell r="D730" t="str">
            <v>PROPA</v>
          </cell>
          <cell r="M730">
            <v>0</v>
          </cell>
          <cell r="N730">
            <v>38</v>
          </cell>
          <cell r="O730">
            <v>0.9</v>
          </cell>
        </row>
        <row r="731">
          <cell r="B731" t="str">
            <v>PR</v>
          </cell>
          <cell r="D731" t="str">
            <v>PROPA</v>
          </cell>
          <cell r="M731">
            <v>17</v>
          </cell>
          <cell r="N731">
            <v>4654</v>
          </cell>
          <cell r="O731">
            <v>7.8</v>
          </cell>
        </row>
        <row r="732">
          <cell r="B732" t="str">
            <v>PR</v>
          </cell>
          <cell r="D732" t="str">
            <v>PRFSU</v>
          </cell>
          <cell r="M732">
            <v>0</v>
          </cell>
          <cell r="N732">
            <v>6</v>
          </cell>
          <cell r="O732">
            <v>0.3</v>
          </cell>
        </row>
        <row r="733">
          <cell r="B733" t="str">
            <v>PR</v>
          </cell>
          <cell r="D733" t="str">
            <v>PROPA</v>
          </cell>
          <cell r="M733">
            <v>0</v>
          </cell>
          <cell r="N733">
            <v>227</v>
          </cell>
          <cell r="O733">
            <v>2.4</v>
          </cell>
        </row>
        <row r="734">
          <cell r="B734" t="str">
            <v>PR</v>
          </cell>
          <cell r="D734" t="str">
            <v>PRFSU</v>
          </cell>
          <cell r="M734">
            <v>3</v>
          </cell>
          <cell r="N734">
            <v>184</v>
          </cell>
          <cell r="O734">
            <v>1.9</v>
          </cell>
        </row>
        <row r="735">
          <cell r="B735" t="str">
            <v>PR</v>
          </cell>
          <cell r="D735" t="str">
            <v>PRFSU</v>
          </cell>
          <cell r="M735">
            <v>0</v>
          </cell>
          <cell r="N735">
            <v>65</v>
          </cell>
          <cell r="O735">
            <v>0.4</v>
          </cell>
        </row>
        <row r="736">
          <cell r="B736" t="str">
            <v>PR</v>
          </cell>
          <cell r="D736" t="str">
            <v>PRFSU</v>
          </cell>
          <cell r="M736">
            <v>0</v>
          </cell>
          <cell r="N736">
            <v>15</v>
          </cell>
          <cell r="O736">
            <v>0.4</v>
          </cell>
        </row>
        <row r="737">
          <cell r="B737" t="str">
            <v>PR</v>
          </cell>
          <cell r="D737" t="str">
            <v>PRFSU</v>
          </cell>
          <cell r="M737">
            <v>0</v>
          </cell>
          <cell r="N737">
            <v>18</v>
          </cell>
          <cell r="O737">
            <v>0.5</v>
          </cell>
        </row>
        <row r="738">
          <cell r="B738" t="str">
            <v>PR</v>
          </cell>
          <cell r="D738" t="str">
            <v>PRFSU</v>
          </cell>
          <cell r="M738">
            <v>0</v>
          </cell>
          <cell r="N738">
            <v>234</v>
          </cell>
          <cell r="O738">
            <v>0.7</v>
          </cell>
        </row>
        <row r="739">
          <cell r="B739" t="str">
            <v>PR</v>
          </cell>
          <cell r="D739" t="str">
            <v>PRFSU</v>
          </cell>
          <cell r="M739">
            <v>22</v>
          </cell>
          <cell r="N739">
            <v>974</v>
          </cell>
          <cell r="O739">
            <v>2.1</v>
          </cell>
        </row>
        <row r="740">
          <cell r="B740" t="str">
            <v>PR</v>
          </cell>
          <cell r="D740" t="str">
            <v>PRFSU</v>
          </cell>
          <cell r="M740">
            <v>48</v>
          </cell>
          <cell r="N740">
            <v>254</v>
          </cell>
          <cell r="O740">
            <v>1.5</v>
          </cell>
        </row>
        <row r="741">
          <cell r="B741" t="str">
            <v>PR</v>
          </cell>
          <cell r="D741" t="str">
            <v>PROPA</v>
          </cell>
          <cell r="M741">
            <v>36</v>
          </cell>
          <cell r="N741">
            <v>5</v>
          </cell>
          <cell r="O741">
            <v>0.4</v>
          </cell>
        </row>
        <row r="742">
          <cell r="B742" t="str">
            <v>PR</v>
          </cell>
          <cell r="D742" t="str">
            <v>PROPA</v>
          </cell>
          <cell r="M742">
            <v>0</v>
          </cell>
          <cell r="N742">
            <v>2358</v>
          </cell>
          <cell r="O742">
            <v>3.6</v>
          </cell>
        </row>
        <row r="743">
          <cell r="B743" t="str">
            <v>PR</v>
          </cell>
          <cell r="D743" t="str">
            <v>PRFSU</v>
          </cell>
          <cell r="M743">
            <v>69</v>
          </cell>
          <cell r="N743">
            <v>226</v>
          </cell>
          <cell r="O743">
            <v>1.5</v>
          </cell>
        </row>
        <row r="744">
          <cell r="B744" t="str">
            <v>PR</v>
          </cell>
          <cell r="D744" t="str">
            <v>PROPA</v>
          </cell>
          <cell r="M744">
            <v>56</v>
          </cell>
          <cell r="N744">
            <v>1197</v>
          </cell>
          <cell r="O744">
            <v>2.9</v>
          </cell>
        </row>
        <row r="745">
          <cell r="B745" t="str">
            <v>PR</v>
          </cell>
          <cell r="D745" t="str">
            <v>PRFSU</v>
          </cell>
          <cell r="M745">
            <v>5</v>
          </cell>
          <cell r="N745">
            <v>140</v>
          </cell>
          <cell r="O745">
            <v>1.2</v>
          </cell>
        </row>
        <row r="746">
          <cell r="B746" t="str">
            <v>PR</v>
          </cell>
          <cell r="D746" t="str">
            <v>PROPA</v>
          </cell>
          <cell r="M746">
            <v>2</v>
          </cell>
          <cell r="N746">
            <v>89</v>
          </cell>
          <cell r="O746">
            <v>1.1000000000000001</v>
          </cell>
        </row>
        <row r="747">
          <cell r="B747" t="str">
            <v>PR</v>
          </cell>
          <cell r="D747" t="str">
            <v>PROPA</v>
          </cell>
          <cell r="M747">
            <v>7</v>
          </cell>
          <cell r="N747">
            <v>105</v>
          </cell>
          <cell r="O747">
            <v>0.7</v>
          </cell>
        </row>
        <row r="748">
          <cell r="B748" t="str">
            <v>PR</v>
          </cell>
          <cell r="D748" t="str">
            <v>PROPA</v>
          </cell>
          <cell r="M748">
            <v>5</v>
          </cell>
          <cell r="N748">
            <v>1566</v>
          </cell>
          <cell r="O748">
            <v>2.2999999999999998</v>
          </cell>
        </row>
        <row r="749">
          <cell r="B749" t="str">
            <v>PR</v>
          </cell>
          <cell r="D749" t="str">
            <v>PROPA</v>
          </cell>
          <cell r="M749">
            <v>103</v>
          </cell>
          <cell r="N749">
            <v>3080</v>
          </cell>
          <cell r="O749">
            <v>7.6</v>
          </cell>
        </row>
        <row r="750">
          <cell r="B750" t="str">
            <v>PR</v>
          </cell>
          <cell r="D750" t="str">
            <v>PRFSU</v>
          </cell>
          <cell r="M750">
            <v>272</v>
          </cell>
          <cell r="N750">
            <v>724</v>
          </cell>
          <cell r="O750">
            <v>5</v>
          </cell>
        </row>
        <row r="751">
          <cell r="B751" t="str">
            <v>PR</v>
          </cell>
          <cell r="D751" t="str">
            <v>PROPA</v>
          </cell>
          <cell r="M751">
            <v>144</v>
          </cell>
          <cell r="N751">
            <v>300</v>
          </cell>
          <cell r="O751">
            <v>4.5999999999999996</v>
          </cell>
        </row>
        <row r="752">
          <cell r="B752" t="str">
            <v>PR</v>
          </cell>
          <cell r="D752" t="str">
            <v>PROPA</v>
          </cell>
          <cell r="M752">
            <v>145</v>
          </cell>
          <cell r="N752">
            <v>1085</v>
          </cell>
          <cell r="O752">
            <v>3.6</v>
          </cell>
        </row>
        <row r="753">
          <cell r="B753" t="str">
            <v>PR</v>
          </cell>
          <cell r="D753" t="str">
            <v>PRFSU</v>
          </cell>
          <cell r="M753">
            <v>7</v>
          </cell>
          <cell r="N753">
            <v>19</v>
          </cell>
          <cell r="O753">
            <v>0.3</v>
          </cell>
        </row>
        <row r="754">
          <cell r="B754" t="str">
            <v>PR</v>
          </cell>
          <cell r="D754" t="str">
            <v>PRFSU</v>
          </cell>
          <cell r="M754">
            <v>42</v>
          </cell>
          <cell r="N754">
            <v>745</v>
          </cell>
          <cell r="O754">
            <v>2.2999999999999998</v>
          </cell>
        </row>
        <row r="755">
          <cell r="B755" t="str">
            <v>PR</v>
          </cell>
          <cell r="D755" t="str">
            <v>PRFSU</v>
          </cell>
          <cell r="M755">
            <v>8</v>
          </cell>
          <cell r="N755">
            <v>33</v>
          </cell>
          <cell r="O755">
            <v>0.3</v>
          </cell>
        </row>
        <row r="756">
          <cell r="B756" t="str">
            <v>PR</v>
          </cell>
          <cell r="D756" t="str">
            <v>PRFSU</v>
          </cell>
          <cell r="M756">
            <v>10</v>
          </cell>
          <cell r="N756">
            <v>75</v>
          </cell>
          <cell r="O756">
            <v>0.4</v>
          </cell>
        </row>
        <row r="757">
          <cell r="B757" t="str">
            <v>PR</v>
          </cell>
          <cell r="D757" t="str">
            <v>PRFSU</v>
          </cell>
          <cell r="M757">
            <v>30</v>
          </cell>
          <cell r="N757">
            <v>25</v>
          </cell>
          <cell r="O757">
            <v>0.7</v>
          </cell>
        </row>
        <row r="758">
          <cell r="B758" t="str">
            <v>PR</v>
          </cell>
          <cell r="D758" t="str">
            <v>PROPA</v>
          </cell>
          <cell r="M758">
            <v>17</v>
          </cell>
          <cell r="N758">
            <v>10</v>
          </cell>
          <cell r="O758">
            <v>0.2</v>
          </cell>
        </row>
        <row r="759">
          <cell r="B759" t="str">
            <v>PR</v>
          </cell>
          <cell r="D759" t="str">
            <v>PRFSU</v>
          </cell>
          <cell r="M759">
            <v>84</v>
          </cell>
          <cell r="N759">
            <v>0</v>
          </cell>
          <cell r="O759">
            <v>0.6</v>
          </cell>
        </row>
        <row r="760">
          <cell r="B760" t="str">
            <v>PR</v>
          </cell>
          <cell r="D760" t="str">
            <v>PRFSU</v>
          </cell>
          <cell r="M760">
            <v>80</v>
          </cell>
          <cell r="N760">
            <v>2</v>
          </cell>
          <cell r="O760">
            <v>0.6</v>
          </cell>
        </row>
        <row r="761">
          <cell r="B761" t="str">
            <v>PR</v>
          </cell>
          <cell r="D761" t="str">
            <v>PRFSU</v>
          </cell>
          <cell r="M761">
            <v>42</v>
          </cell>
          <cell r="N761">
            <v>3</v>
          </cell>
          <cell r="O761">
            <v>0.6</v>
          </cell>
        </row>
        <row r="762">
          <cell r="B762" t="str">
            <v>PR</v>
          </cell>
          <cell r="D762" t="str">
            <v>PRFSU</v>
          </cell>
          <cell r="M762">
            <v>323</v>
          </cell>
          <cell r="N762">
            <v>78</v>
          </cell>
          <cell r="O762">
            <v>1.9</v>
          </cell>
        </row>
        <row r="763">
          <cell r="B763" t="str">
            <v>PR</v>
          </cell>
          <cell r="D763" t="str">
            <v>PRFSU</v>
          </cell>
          <cell r="M763">
            <v>57</v>
          </cell>
          <cell r="N763">
            <v>0</v>
          </cell>
          <cell r="O763">
            <v>0.7</v>
          </cell>
        </row>
        <row r="764">
          <cell r="B764" t="str">
            <v>PR</v>
          </cell>
          <cell r="D764" t="str">
            <v>PRFSU</v>
          </cell>
          <cell r="M764">
            <v>29</v>
          </cell>
          <cell r="N764">
            <v>33</v>
          </cell>
          <cell r="O764">
            <v>0.6</v>
          </cell>
        </row>
        <row r="765">
          <cell r="B765" t="str">
            <v>PR</v>
          </cell>
          <cell r="D765" t="str">
            <v>PROPA</v>
          </cell>
          <cell r="M765">
            <v>71</v>
          </cell>
          <cell r="N765">
            <v>30</v>
          </cell>
          <cell r="O765">
            <v>1.1000000000000001</v>
          </cell>
        </row>
        <row r="766">
          <cell r="B766" t="str">
            <v>PR</v>
          </cell>
          <cell r="D766" t="str">
            <v>PRFSU</v>
          </cell>
          <cell r="M766">
            <v>312</v>
          </cell>
          <cell r="N766">
            <v>1157</v>
          </cell>
          <cell r="O766">
            <v>1.6</v>
          </cell>
        </row>
        <row r="767">
          <cell r="B767" t="str">
            <v>PR</v>
          </cell>
          <cell r="D767" t="str">
            <v>PRFSU</v>
          </cell>
          <cell r="M767">
            <v>584</v>
          </cell>
          <cell r="N767">
            <v>92</v>
          </cell>
          <cell r="O767">
            <v>1.2</v>
          </cell>
        </row>
        <row r="768">
          <cell r="B768" t="str">
            <v>PR</v>
          </cell>
          <cell r="D768" t="str">
            <v>PROPA</v>
          </cell>
          <cell r="M768">
            <v>91</v>
          </cell>
          <cell r="N768">
            <v>14</v>
          </cell>
          <cell r="O768">
            <v>1.6</v>
          </cell>
        </row>
        <row r="769">
          <cell r="B769" t="str">
            <v>PR</v>
          </cell>
          <cell r="D769" t="str">
            <v>PRFSU</v>
          </cell>
          <cell r="M769">
            <v>370</v>
          </cell>
          <cell r="N769">
            <v>4599</v>
          </cell>
          <cell r="O769">
            <v>5.4</v>
          </cell>
        </row>
        <row r="770">
          <cell r="B770" t="str">
            <v>PR</v>
          </cell>
          <cell r="D770" t="str">
            <v>PROPA</v>
          </cell>
          <cell r="M770">
            <v>52</v>
          </cell>
          <cell r="N770">
            <v>1502</v>
          </cell>
          <cell r="O770">
            <v>0</v>
          </cell>
        </row>
        <row r="771">
          <cell r="B771" t="str">
            <v>VI</v>
          </cell>
          <cell r="D771" t="str">
            <v>VIFSU</v>
          </cell>
          <cell r="M771">
            <v>7</v>
          </cell>
          <cell r="N771">
            <v>42</v>
          </cell>
          <cell r="O771">
            <v>0.3</v>
          </cell>
        </row>
        <row r="772">
          <cell r="B772" t="str">
            <v>VI</v>
          </cell>
          <cell r="D772" t="str">
            <v>VIFSU</v>
          </cell>
          <cell r="M772">
            <v>76</v>
          </cell>
          <cell r="N772">
            <v>254</v>
          </cell>
          <cell r="O772">
            <v>0.9</v>
          </cell>
        </row>
        <row r="773">
          <cell r="B773" t="str">
            <v>VI</v>
          </cell>
          <cell r="D773" t="str">
            <v>VIFSU</v>
          </cell>
          <cell r="M773">
            <v>78</v>
          </cell>
          <cell r="N773">
            <v>165</v>
          </cell>
          <cell r="O773">
            <v>1.2</v>
          </cell>
        </row>
        <row r="774">
          <cell r="B774" t="str">
            <v>VI</v>
          </cell>
          <cell r="D774" t="str">
            <v>VIFSU</v>
          </cell>
          <cell r="M774">
            <v>19</v>
          </cell>
          <cell r="N774">
            <v>38</v>
          </cell>
          <cell r="O774">
            <v>0.4</v>
          </cell>
        </row>
        <row r="775">
          <cell r="B775" t="str">
            <v>VI</v>
          </cell>
          <cell r="D775" t="str">
            <v>VIOPA</v>
          </cell>
          <cell r="M775">
            <v>11</v>
          </cell>
          <cell r="N775">
            <v>15</v>
          </cell>
          <cell r="O775">
            <v>0.9</v>
          </cell>
        </row>
        <row r="776">
          <cell r="B776" t="str">
            <v>VI</v>
          </cell>
          <cell r="D776" t="str">
            <v>VIFSU</v>
          </cell>
          <cell r="M776">
            <v>30</v>
          </cell>
          <cell r="N776">
            <v>24</v>
          </cell>
          <cell r="O776">
            <v>0.4</v>
          </cell>
        </row>
        <row r="777">
          <cell r="B777" t="str">
            <v>VI</v>
          </cell>
          <cell r="D777" t="str">
            <v>VIFSU</v>
          </cell>
          <cell r="M777">
            <v>17</v>
          </cell>
          <cell r="N777">
            <v>117</v>
          </cell>
          <cell r="O777">
            <v>0.6</v>
          </cell>
        </row>
        <row r="778">
          <cell r="B778" t="str">
            <v>VI</v>
          </cell>
          <cell r="D778" t="str">
            <v>VIFSU</v>
          </cell>
          <cell r="M778">
            <v>47</v>
          </cell>
          <cell r="N778">
            <v>586</v>
          </cell>
          <cell r="O778">
            <v>1.1000000000000001</v>
          </cell>
        </row>
        <row r="779">
          <cell r="B779" t="str">
            <v>VI</v>
          </cell>
          <cell r="D779" t="str">
            <v>VIFSU</v>
          </cell>
          <cell r="M779">
            <v>16</v>
          </cell>
          <cell r="N779">
            <v>18</v>
          </cell>
          <cell r="O779">
            <v>0.2</v>
          </cell>
        </row>
        <row r="780">
          <cell r="B780" t="str">
            <v>VI</v>
          </cell>
          <cell r="D780" t="str">
            <v>VIFSU</v>
          </cell>
          <cell r="M780">
            <v>37</v>
          </cell>
          <cell r="N780">
            <v>198</v>
          </cell>
          <cell r="O780">
            <v>1.3</v>
          </cell>
        </row>
        <row r="781">
          <cell r="B781" t="str">
            <v>VI</v>
          </cell>
          <cell r="D781" t="str">
            <v>VIFSU</v>
          </cell>
          <cell r="M781">
            <v>5</v>
          </cell>
          <cell r="N781">
            <v>1</v>
          </cell>
          <cell r="O781">
            <v>0.3</v>
          </cell>
        </row>
        <row r="782">
          <cell r="B782" t="str">
            <v>VI</v>
          </cell>
          <cell r="D782" t="str">
            <v>VIFSU</v>
          </cell>
          <cell r="M782">
            <v>38</v>
          </cell>
          <cell r="N782">
            <v>44</v>
          </cell>
          <cell r="O782">
            <v>0.9</v>
          </cell>
        </row>
        <row r="783">
          <cell r="B783" t="str">
            <v>VI</v>
          </cell>
          <cell r="D783" t="str">
            <v>VIOPA</v>
          </cell>
          <cell r="M783">
            <v>363</v>
          </cell>
          <cell r="N783">
            <v>124</v>
          </cell>
          <cell r="O783">
            <v>3</v>
          </cell>
        </row>
        <row r="784">
          <cell r="B784" t="str">
            <v>VI</v>
          </cell>
          <cell r="D784" t="str">
            <v>VIOPA</v>
          </cell>
          <cell r="M784">
            <v>17</v>
          </cell>
          <cell r="N784">
            <v>8</v>
          </cell>
          <cell r="O784">
            <v>0.6</v>
          </cell>
        </row>
        <row r="785">
          <cell r="B785" t="str">
            <v>VI</v>
          </cell>
          <cell r="D785" t="str">
            <v>VIOPA</v>
          </cell>
          <cell r="M785">
            <v>4</v>
          </cell>
          <cell r="N785">
            <v>4</v>
          </cell>
          <cell r="O785">
            <v>0.1</v>
          </cell>
        </row>
        <row r="786">
          <cell r="B786" t="str">
            <v>VI</v>
          </cell>
          <cell r="D786" t="str">
            <v>VIOPA</v>
          </cell>
          <cell r="M786">
            <v>11</v>
          </cell>
          <cell r="N786">
            <v>7</v>
          </cell>
          <cell r="O786">
            <v>0.3</v>
          </cell>
        </row>
        <row r="787">
          <cell r="B787" t="str">
            <v>VI</v>
          </cell>
          <cell r="D787" t="str">
            <v>VIOPA</v>
          </cell>
          <cell r="M787">
            <v>14</v>
          </cell>
          <cell r="N787">
            <v>24</v>
          </cell>
          <cell r="O787">
            <v>0.5</v>
          </cell>
        </row>
        <row r="788">
          <cell r="B788" t="str">
            <v>VI</v>
          </cell>
          <cell r="D788" t="str">
            <v>VIFSU</v>
          </cell>
          <cell r="M788">
            <v>7</v>
          </cell>
          <cell r="N788">
            <v>35</v>
          </cell>
          <cell r="O788">
            <v>0.4</v>
          </cell>
        </row>
        <row r="789">
          <cell r="B789" t="str">
            <v>VI</v>
          </cell>
          <cell r="D789" t="str">
            <v>VIFSU</v>
          </cell>
          <cell r="M789">
            <v>3</v>
          </cell>
          <cell r="N789">
            <v>11</v>
          </cell>
          <cell r="O789">
            <v>0.2</v>
          </cell>
        </row>
        <row r="790">
          <cell r="B790" t="str">
            <v>VI</v>
          </cell>
          <cell r="D790" t="str">
            <v>VIFSU</v>
          </cell>
          <cell r="M790">
            <v>7</v>
          </cell>
          <cell r="N790">
            <v>13</v>
          </cell>
          <cell r="O790">
            <v>0.3</v>
          </cell>
        </row>
        <row r="791">
          <cell r="B791" t="str">
            <v>VI</v>
          </cell>
          <cell r="D791" t="str">
            <v>VIOPA</v>
          </cell>
          <cell r="M791">
            <v>86</v>
          </cell>
          <cell r="N791">
            <v>17</v>
          </cell>
          <cell r="O791">
            <v>1.9</v>
          </cell>
        </row>
        <row r="792">
          <cell r="B792" t="str">
            <v>VI</v>
          </cell>
          <cell r="D792" t="str">
            <v>VIOPA</v>
          </cell>
          <cell r="M792">
            <v>3</v>
          </cell>
          <cell r="N792">
            <v>1</v>
          </cell>
          <cell r="O792">
            <v>0.1</v>
          </cell>
        </row>
        <row r="793">
          <cell r="B793" t="str">
            <v>VI</v>
          </cell>
          <cell r="D793" t="str">
            <v>VIOPA</v>
          </cell>
          <cell r="M793">
            <v>6</v>
          </cell>
          <cell r="N793">
            <v>25</v>
          </cell>
          <cell r="O793">
            <v>0.2</v>
          </cell>
        </row>
        <row r="794">
          <cell r="B794" t="str">
            <v>VI</v>
          </cell>
          <cell r="D794" t="str">
            <v>VIOPA</v>
          </cell>
          <cell r="M794">
            <v>11</v>
          </cell>
          <cell r="N794">
            <v>10</v>
          </cell>
          <cell r="O794">
            <v>0.4</v>
          </cell>
        </row>
        <row r="795">
          <cell r="B795" t="str">
            <v>VI</v>
          </cell>
          <cell r="D795" t="str">
            <v>VIOPA</v>
          </cell>
          <cell r="M795">
            <v>9</v>
          </cell>
          <cell r="N795">
            <v>19</v>
          </cell>
          <cell r="O795">
            <v>0.2</v>
          </cell>
        </row>
        <row r="796">
          <cell r="B796" t="str">
            <v>VI</v>
          </cell>
          <cell r="D796" t="str">
            <v>VIOPA</v>
          </cell>
          <cell r="M796">
            <v>33</v>
          </cell>
          <cell r="N796">
            <v>95</v>
          </cell>
          <cell r="O796">
            <v>1.1000000000000001</v>
          </cell>
        </row>
        <row r="797">
          <cell r="B797" t="str">
            <v>VI</v>
          </cell>
          <cell r="D797" t="str">
            <v>VIFSU</v>
          </cell>
          <cell r="M797">
            <v>20</v>
          </cell>
          <cell r="N797">
            <v>15</v>
          </cell>
          <cell r="O797">
            <v>0.4</v>
          </cell>
        </row>
        <row r="798">
          <cell r="B798" t="str">
            <v>VI</v>
          </cell>
          <cell r="D798" t="str">
            <v>VIFSU</v>
          </cell>
          <cell r="M798">
            <v>33</v>
          </cell>
          <cell r="N798">
            <v>15</v>
          </cell>
          <cell r="O798">
            <v>1.1000000000000001</v>
          </cell>
        </row>
        <row r="799">
          <cell r="B799" t="str">
            <v>VI</v>
          </cell>
          <cell r="D799" t="str">
            <v>VIFSU</v>
          </cell>
          <cell r="M799">
            <v>6</v>
          </cell>
          <cell r="N799">
            <v>4</v>
          </cell>
          <cell r="O799">
            <v>0.2</v>
          </cell>
        </row>
        <row r="800">
          <cell r="B800" t="str">
            <v>VI</v>
          </cell>
          <cell r="D800" t="str">
            <v>VIFSU</v>
          </cell>
          <cell r="M800">
            <v>25</v>
          </cell>
          <cell r="N800">
            <v>16</v>
          </cell>
          <cell r="O800">
            <v>0.5</v>
          </cell>
        </row>
        <row r="801">
          <cell r="B801" t="str">
            <v>VI</v>
          </cell>
          <cell r="D801" t="str">
            <v>VIFSU</v>
          </cell>
          <cell r="M801">
            <v>43</v>
          </cell>
          <cell r="N801">
            <v>25</v>
          </cell>
          <cell r="O801">
            <v>0.7</v>
          </cell>
        </row>
        <row r="802">
          <cell r="B802" t="str">
            <v>VI</v>
          </cell>
          <cell r="D802" t="str">
            <v>VIFSU</v>
          </cell>
          <cell r="M802">
            <v>13</v>
          </cell>
          <cell r="N802">
            <v>10</v>
          </cell>
          <cell r="O802">
            <v>0.2</v>
          </cell>
        </row>
        <row r="803">
          <cell r="B803" t="str">
            <v>VI</v>
          </cell>
          <cell r="D803" t="str">
            <v>VIFSU</v>
          </cell>
          <cell r="M803">
            <v>36</v>
          </cell>
          <cell r="N803">
            <v>13</v>
          </cell>
          <cell r="O803">
            <v>0.8</v>
          </cell>
        </row>
        <row r="804">
          <cell r="B804" t="str">
            <v>VI</v>
          </cell>
          <cell r="D804" t="str">
            <v>VIFSU</v>
          </cell>
          <cell r="M804">
            <v>6</v>
          </cell>
          <cell r="N804">
            <v>7</v>
          </cell>
          <cell r="O804">
            <v>0.3</v>
          </cell>
        </row>
        <row r="805">
          <cell r="B805" t="str">
            <v>VI</v>
          </cell>
          <cell r="D805" t="str">
            <v>VIFSU</v>
          </cell>
          <cell r="M805">
            <v>6</v>
          </cell>
          <cell r="N805">
            <v>14</v>
          </cell>
          <cell r="O805">
            <v>0.3</v>
          </cell>
        </row>
        <row r="806">
          <cell r="B806" t="str">
            <v>VI</v>
          </cell>
          <cell r="D806" t="str">
            <v>VIFSU</v>
          </cell>
          <cell r="M806">
            <v>40</v>
          </cell>
          <cell r="N806">
            <v>532</v>
          </cell>
          <cell r="O806">
            <v>1.5</v>
          </cell>
        </row>
        <row r="807">
          <cell r="B807" t="str">
            <v>VI</v>
          </cell>
          <cell r="D807" t="str">
            <v>VIOPA</v>
          </cell>
          <cell r="M807">
            <v>62</v>
          </cell>
          <cell r="N807">
            <v>25</v>
          </cell>
          <cell r="O807">
            <v>2.5</v>
          </cell>
        </row>
        <row r="808">
          <cell r="B808" t="str">
            <v>OH</v>
          </cell>
          <cell r="D808" t="str">
            <v>OHFSU</v>
          </cell>
          <cell r="M808">
            <v>26</v>
          </cell>
          <cell r="N808">
            <v>25</v>
          </cell>
          <cell r="O808">
            <v>0.1</v>
          </cell>
        </row>
        <row r="809">
          <cell r="B809" t="str">
            <v>OH</v>
          </cell>
          <cell r="D809" t="str">
            <v>OHFSU</v>
          </cell>
          <cell r="M809">
            <v>437</v>
          </cell>
          <cell r="N809">
            <v>741</v>
          </cell>
          <cell r="O809">
            <v>2</v>
          </cell>
        </row>
        <row r="810">
          <cell r="B810" t="str">
            <v>OH</v>
          </cell>
          <cell r="D810" t="str">
            <v>OHFSU</v>
          </cell>
          <cell r="M810">
            <v>5</v>
          </cell>
          <cell r="N810">
            <v>18</v>
          </cell>
          <cell r="O810">
            <v>0.1</v>
          </cell>
        </row>
        <row r="811">
          <cell r="B811" t="str">
            <v>OH</v>
          </cell>
          <cell r="D811" t="str">
            <v>OHFSU</v>
          </cell>
          <cell r="M811">
            <v>424</v>
          </cell>
          <cell r="N811">
            <v>178</v>
          </cell>
          <cell r="O811">
            <v>0.2</v>
          </cell>
        </row>
        <row r="812">
          <cell r="B812" t="str">
            <v>OH</v>
          </cell>
          <cell r="D812" t="str">
            <v>OHFSU</v>
          </cell>
          <cell r="M812">
            <v>114</v>
          </cell>
          <cell r="N812">
            <v>223</v>
          </cell>
          <cell r="O812">
            <v>1.4</v>
          </cell>
        </row>
        <row r="813">
          <cell r="B813" t="str">
            <v>OH</v>
          </cell>
          <cell r="D813" t="str">
            <v>OHFSU</v>
          </cell>
          <cell r="M813">
            <v>40</v>
          </cell>
          <cell r="N813">
            <v>513</v>
          </cell>
          <cell r="O813">
            <v>1.4</v>
          </cell>
        </row>
        <row r="814">
          <cell r="B814" t="str">
            <v>OH</v>
          </cell>
          <cell r="D814" t="str">
            <v>OHFSU</v>
          </cell>
          <cell r="M814">
            <v>6</v>
          </cell>
          <cell r="N814">
            <v>13</v>
          </cell>
          <cell r="O814">
            <v>0.7</v>
          </cell>
        </row>
        <row r="815">
          <cell r="B815" t="str">
            <v>OH</v>
          </cell>
          <cell r="D815" t="str">
            <v>OHFSU</v>
          </cell>
          <cell r="M815">
            <v>0</v>
          </cell>
          <cell r="N815">
            <v>10</v>
          </cell>
          <cell r="O815">
            <v>0.6</v>
          </cell>
        </row>
        <row r="816">
          <cell r="B816" t="str">
            <v>OH</v>
          </cell>
          <cell r="D816" t="str">
            <v>OHFSU</v>
          </cell>
          <cell r="M816">
            <v>4</v>
          </cell>
          <cell r="N816">
            <v>39</v>
          </cell>
          <cell r="O816">
            <v>0.2</v>
          </cell>
        </row>
        <row r="817">
          <cell r="B817" t="str">
            <v>OH</v>
          </cell>
          <cell r="D817" t="str">
            <v>OHFSU</v>
          </cell>
          <cell r="M817">
            <v>62</v>
          </cell>
          <cell r="N817">
            <v>1858</v>
          </cell>
          <cell r="O817">
            <v>3</v>
          </cell>
        </row>
        <row r="818">
          <cell r="B818" t="str">
            <v>MI</v>
          </cell>
          <cell r="D818" t="str">
            <v>MIFSU</v>
          </cell>
          <cell r="M818">
            <v>48</v>
          </cell>
          <cell r="N818">
            <v>171</v>
          </cell>
          <cell r="O818">
            <v>0.8</v>
          </cell>
        </row>
        <row r="819">
          <cell r="B819" t="str">
            <v>MI</v>
          </cell>
          <cell r="D819" t="str">
            <v>MIFSU</v>
          </cell>
          <cell r="M819">
            <v>6</v>
          </cell>
          <cell r="N819">
            <v>145</v>
          </cell>
          <cell r="O819">
            <v>0.4</v>
          </cell>
        </row>
        <row r="820">
          <cell r="B820" t="str">
            <v>MI</v>
          </cell>
          <cell r="D820" t="str">
            <v>MIFSU</v>
          </cell>
          <cell r="M820">
            <v>5</v>
          </cell>
          <cell r="N820">
            <v>81</v>
          </cell>
          <cell r="O820">
            <v>1</v>
          </cell>
        </row>
        <row r="821">
          <cell r="B821" t="str">
            <v>MI</v>
          </cell>
          <cell r="D821" t="str">
            <v>MIFSU</v>
          </cell>
          <cell r="M821">
            <v>57</v>
          </cell>
          <cell r="N821">
            <v>317</v>
          </cell>
          <cell r="O821">
            <v>1.6</v>
          </cell>
        </row>
        <row r="822">
          <cell r="B822" t="str">
            <v>MI</v>
          </cell>
          <cell r="D822" t="str">
            <v>MIFSU</v>
          </cell>
          <cell r="M822">
            <v>65</v>
          </cell>
          <cell r="N822">
            <v>122</v>
          </cell>
          <cell r="O822">
            <v>0.6</v>
          </cell>
        </row>
        <row r="823">
          <cell r="B823" t="str">
            <v>MI</v>
          </cell>
          <cell r="D823" t="str">
            <v>MIFSU</v>
          </cell>
          <cell r="M823">
            <v>167</v>
          </cell>
          <cell r="N823">
            <v>260</v>
          </cell>
          <cell r="O823">
            <v>1.2</v>
          </cell>
        </row>
        <row r="824">
          <cell r="B824" t="str">
            <v>MI</v>
          </cell>
          <cell r="D824" t="str">
            <v>MIFSU</v>
          </cell>
          <cell r="M824">
            <v>212</v>
          </cell>
          <cell r="N824">
            <v>2895</v>
          </cell>
          <cell r="O824">
            <v>3.8</v>
          </cell>
        </row>
        <row r="825">
          <cell r="B825" t="str">
            <v>MI</v>
          </cell>
          <cell r="D825" t="str">
            <v>MIFSU</v>
          </cell>
          <cell r="M825">
            <v>59</v>
          </cell>
          <cell r="N825">
            <v>2323</v>
          </cell>
          <cell r="O825">
            <v>2.2999999999999998</v>
          </cell>
        </row>
        <row r="826">
          <cell r="B826" t="str">
            <v>MI</v>
          </cell>
          <cell r="D826" t="str">
            <v>MIFSU</v>
          </cell>
          <cell r="M826">
            <v>14</v>
          </cell>
          <cell r="N826">
            <v>325</v>
          </cell>
          <cell r="O826">
            <v>1.3</v>
          </cell>
        </row>
        <row r="827">
          <cell r="B827" t="str">
            <v>MI</v>
          </cell>
          <cell r="D827" t="str">
            <v>MIFSU</v>
          </cell>
          <cell r="M827">
            <v>90</v>
          </cell>
          <cell r="N827">
            <v>365</v>
          </cell>
          <cell r="O827">
            <v>0.6</v>
          </cell>
        </row>
        <row r="828">
          <cell r="B828" t="str">
            <v>MI</v>
          </cell>
          <cell r="D828" t="str">
            <v>MIFSU</v>
          </cell>
          <cell r="M828">
            <v>114</v>
          </cell>
          <cell r="N828">
            <v>449</v>
          </cell>
          <cell r="O828">
            <v>1.3</v>
          </cell>
        </row>
        <row r="829">
          <cell r="B829" t="str">
            <v>MI</v>
          </cell>
          <cell r="D829" t="str">
            <v>MIFSU</v>
          </cell>
          <cell r="M829">
            <v>62</v>
          </cell>
          <cell r="N829">
            <v>408</v>
          </cell>
          <cell r="O829">
            <v>0.6</v>
          </cell>
        </row>
        <row r="830">
          <cell r="B830" t="str">
            <v>MI</v>
          </cell>
          <cell r="D830" t="str">
            <v>MIFSU</v>
          </cell>
          <cell r="M830">
            <v>34</v>
          </cell>
          <cell r="N830">
            <v>9</v>
          </cell>
          <cell r="O830">
            <v>0.5</v>
          </cell>
        </row>
        <row r="831">
          <cell r="B831" t="str">
            <v>MI</v>
          </cell>
          <cell r="D831" t="str">
            <v>MIFSU</v>
          </cell>
          <cell r="M831">
            <v>57</v>
          </cell>
          <cell r="N831">
            <v>213</v>
          </cell>
          <cell r="O831">
            <v>1.1000000000000001</v>
          </cell>
        </row>
        <row r="832">
          <cell r="B832" t="str">
            <v>MI</v>
          </cell>
          <cell r="D832" t="str">
            <v>MIFSU</v>
          </cell>
          <cell r="M832">
            <v>171</v>
          </cell>
          <cell r="N832">
            <v>386</v>
          </cell>
          <cell r="O832">
            <v>1.2</v>
          </cell>
        </row>
        <row r="833">
          <cell r="B833" t="str">
            <v>MI</v>
          </cell>
          <cell r="D833" t="str">
            <v>MIFSU</v>
          </cell>
          <cell r="M833">
            <v>44</v>
          </cell>
          <cell r="N833">
            <v>22</v>
          </cell>
          <cell r="O833">
            <v>0.7</v>
          </cell>
        </row>
        <row r="834">
          <cell r="B834" t="str">
            <v>MI</v>
          </cell>
          <cell r="D834" t="str">
            <v>MIFSU</v>
          </cell>
          <cell r="M834">
            <v>244</v>
          </cell>
          <cell r="N834">
            <v>137</v>
          </cell>
          <cell r="O834">
            <v>2.4</v>
          </cell>
        </row>
        <row r="835">
          <cell r="B835" t="str">
            <v>MI</v>
          </cell>
          <cell r="D835" t="str">
            <v>MIFSU</v>
          </cell>
          <cell r="M835">
            <v>829</v>
          </cell>
          <cell r="N835">
            <v>903</v>
          </cell>
          <cell r="O835">
            <v>5.3</v>
          </cell>
        </row>
        <row r="836">
          <cell r="B836" t="str">
            <v>MI</v>
          </cell>
          <cell r="D836" t="str">
            <v>MIFSU</v>
          </cell>
          <cell r="M836">
            <v>232</v>
          </cell>
          <cell r="N836">
            <v>63</v>
          </cell>
          <cell r="O836">
            <v>2.2000000000000002</v>
          </cell>
        </row>
        <row r="837">
          <cell r="B837" t="str">
            <v>MI</v>
          </cell>
          <cell r="D837" t="str">
            <v>MIFSU</v>
          </cell>
          <cell r="M837">
            <v>157</v>
          </cell>
          <cell r="N837">
            <v>195</v>
          </cell>
          <cell r="O837">
            <v>1.8</v>
          </cell>
        </row>
        <row r="838">
          <cell r="B838" t="str">
            <v>MI</v>
          </cell>
          <cell r="D838" t="str">
            <v>MIFSU</v>
          </cell>
          <cell r="M838">
            <v>46</v>
          </cell>
          <cell r="N838">
            <v>3</v>
          </cell>
          <cell r="O838">
            <v>0.5</v>
          </cell>
        </row>
        <row r="839">
          <cell r="B839" t="str">
            <v>MI</v>
          </cell>
          <cell r="D839" t="str">
            <v>MIFSU</v>
          </cell>
          <cell r="M839">
            <v>142</v>
          </cell>
          <cell r="N839">
            <v>87</v>
          </cell>
          <cell r="O839">
            <v>1.8</v>
          </cell>
        </row>
        <row r="840">
          <cell r="B840" t="str">
            <v>MI</v>
          </cell>
          <cell r="D840" t="str">
            <v>MIFSU</v>
          </cell>
          <cell r="M840">
            <v>42</v>
          </cell>
          <cell r="N840">
            <v>25</v>
          </cell>
          <cell r="O840">
            <v>1.1000000000000001</v>
          </cell>
        </row>
        <row r="841">
          <cell r="B841" t="str">
            <v>MI</v>
          </cell>
          <cell r="D841" t="str">
            <v>MIFSU</v>
          </cell>
          <cell r="M841">
            <v>119</v>
          </cell>
          <cell r="N841">
            <v>35</v>
          </cell>
          <cell r="O841">
            <v>1.1000000000000001</v>
          </cell>
        </row>
        <row r="842">
          <cell r="B842" t="str">
            <v>MI</v>
          </cell>
          <cell r="D842" t="str">
            <v>MIFSU</v>
          </cell>
          <cell r="M842">
            <v>35</v>
          </cell>
          <cell r="N842">
            <v>4</v>
          </cell>
          <cell r="O842">
            <v>0.2</v>
          </cell>
        </row>
        <row r="843">
          <cell r="B843" t="str">
            <v>MI</v>
          </cell>
          <cell r="D843" t="str">
            <v>MIFSU</v>
          </cell>
          <cell r="M843">
            <v>221</v>
          </cell>
          <cell r="N843">
            <v>395</v>
          </cell>
          <cell r="O843">
            <v>3.4</v>
          </cell>
        </row>
        <row r="844">
          <cell r="B844" t="str">
            <v>MI</v>
          </cell>
          <cell r="D844" t="str">
            <v>MIFSU</v>
          </cell>
          <cell r="M844">
            <v>17</v>
          </cell>
          <cell r="N844">
            <v>330</v>
          </cell>
          <cell r="O844">
            <v>2.2000000000000002</v>
          </cell>
        </row>
        <row r="845">
          <cell r="B845" t="str">
            <v>MI</v>
          </cell>
          <cell r="D845" t="str">
            <v>MIFSU</v>
          </cell>
          <cell r="M845">
            <v>23</v>
          </cell>
          <cell r="N845">
            <v>15</v>
          </cell>
          <cell r="O845">
            <v>0.8</v>
          </cell>
        </row>
        <row r="846">
          <cell r="B846" t="str">
            <v>MI</v>
          </cell>
          <cell r="D846" t="str">
            <v>MIFSU</v>
          </cell>
          <cell r="M846">
            <v>0</v>
          </cell>
          <cell r="N846">
            <v>26</v>
          </cell>
          <cell r="O846">
            <v>0.2</v>
          </cell>
        </row>
        <row r="847">
          <cell r="B847" t="str">
            <v>MI</v>
          </cell>
          <cell r="D847" t="str">
            <v>MIFSU</v>
          </cell>
          <cell r="M847">
            <v>34</v>
          </cell>
          <cell r="N847">
            <v>231</v>
          </cell>
          <cell r="O847">
            <v>1.2</v>
          </cell>
        </row>
        <row r="848">
          <cell r="B848" t="str">
            <v>MI</v>
          </cell>
          <cell r="D848" t="str">
            <v>MIFSU</v>
          </cell>
          <cell r="M848">
            <v>22</v>
          </cell>
          <cell r="N848">
            <v>246</v>
          </cell>
          <cell r="O848">
            <v>1</v>
          </cell>
        </row>
        <row r="849">
          <cell r="B849" t="str">
            <v>MI</v>
          </cell>
          <cell r="D849" t="str">
            <v>MIFSU</v>
          </cell>
          <cell r="M849">
            <v>29</v>
          </cell>
          <cell r="N849">
            <v>5</v>
          </cell>
          <cell r="O849">
            <v>0.8</v>
          </cell>
        </row>
        <row r="850">
          <cell r="B850" t="str">
            <v>MI</v>
          </cell>
          <cell r="D850" t="str">
            <v>MIFSU</v>
          </cell>
          <cell r="M850">
            <v>14</v>
          </cell>
          <cell r="N850">
            <v>16</v>
          </cell>
          <cell r="O850">
            <v>0.3</v>
          </cell>
        </row>
        <row r="851">
          <cell r="B851" t="str">
            <v>MI</v>
          </cell>
          <cell r="D851" t="str">
            <v>MIFSU</v>
          </cell>
          <cell r="M851">
            <v>51</v>
          </cell>
          <cell r="N851">
            <v>144</v>
          </cell>
          <cell r="O851">
            <v>0.6</v>
          </cell>
        </row>
        <row r="852">
          <cell r="B852" t="str">
            <v>MI</v>
          </cell>
          <cell r="D852" t="str">
            <v>MIFSU</v>
          </cell>
          <cell r="M852">
            <v>150</v>
          </cell>
          <cell r="N852">
            <v>49</v>
          </cell>
          <cell r="O852">
            <v>1.5</v>
          </cell>
        </row>
        <row r="853">
          <cell r="B853" t="str">
            <v>MI</v>
          </cell>
          <cell r="D853" t="str">
            <v>MIFSU</v>
          </cell>
          <cell r="M853">
            <v>11</v>
          </cell>
          <cell r="N853">
            <v>196</v>
          </cell>
          <cell r="O853">
            <v>1</v>
          </cell>
        </row>
        <row r="854">
          <cell r="B854" t="str">
            <v>MI</v>
          </cell>
          <cell r="D854" t="str">
            <v>MIFSU</v>
          </cell>
          <cell r="M854">
            <v>112</v>
          </cell>
          <cell r="N854">
            <v>408</v>
          </cell>
          <cell r="O854">
            <v>1.6</v>
          </cell>
        </row>
        <row r="855">
          <cell r="B855" t="str">
            <v>MI</v>
          </cell>
          <cell r="D855" t="str">
            <v>MIFSU</v>
          </cell>
          <cell r="M855">
            <v>9</v>
          </cell>
          <cell r="N855">
            <v>21</v>
          </cell>
          <cell r="O855">
            <v>0.3</v>
          </cell>
        </row>
        <row r="856">
          <cell r="B856" t="str">
            <v>MI</v>
          </cell>
          <cell r="D856" t="str">
            <v>MIFSU</v>
          </cell>
          <cell r="M856">
            <v>25</v>
          </cell>
          <cell r="N856">
            <v>62</v>
          </cell>
          <cell r="O856">
            <v>0.8</v>
          </cell>
        </row>
        <row r="857">
          <cell r="B857" t="str">
            <v>MI</v>
          </cell>
          <cell r="D857" t="str">
            <v>MIFSU</v>
          </cell>
          <cell r="M857">
            <v>59</v>
          </cell>
          <cell r="N857">
            <v>271</v>
          </cell>
          <cell r="O857">
            <v>0.6</v>
          </cell>
        </row>
        <row r="858">
          <cell r="B858" t="str">
            <v>MI</v>
          </cell>
          <cell r="D858" t="str">
            <v>MIFSU</v>
          </cell>
          <cell r="M858">
            <v>33</v>
          </cell>
          <cell r="N858">
            <v>85</v>
          </cell>
          <cell r="O858">
            <v>1.2</v>
          </cell>
        </row>
        <row r="859">
          <cell r="B859" t="str">
            <v>MI</v>
          </cell>
          <cell r="D859" t="str">
            <v>MIFSU</v>
          </cell>
          <cell r="M859">
            <v>4</v>
          </cell>
          <cell r="N859">
            <v>45</v>
          </cell>
          <cell r="O859">
            <v>0.5</v>
          </cell>
        </row>
        <row r="860">
          <cell r="B860" t="str">
            <v>MI</v>
          </cell>
          <cell r="D860" t="str">
            <v>MIFSU</v>
          </cell>
          <cell r="M860">
            <v>233</v>
          </cell>
          <cell r="N860">
            <v>1047</v>
          </cell>
          <cell r="O860">
            <v>1.6</v>
          </cell>
        </row>
        <row r="861">
          <cell r="B861" t="str">
            <v>MI</v>
          </cell>
          <cell r="D861" t="str">
            <v>MIFSU</v>
          </cell>
          <cell r="M861">
            <v>107</v>
          </cell>
          <cell r="N861">
            <v>397</v>
          </cell>
          <cell r="O861">
            <v>3.3</v>
          </cell>
        </row>
        <row r="862">
          <cell r="B862" t="str">
            <v>MI</v>
          </cell>
          <cell r="D862" t="str">
            <v>MIFSU</v>
          </cell>
          <cell r="M862">
            <v>11</v>
          </cell>
          <cell r="N862">
            <v>12</v>
          </cell>
          <cell r="O862">
            <v>0.3</v>
          </cell>
        </row>
        <row r="863">
          <cell r="B863" t="str">
            <v>MI</v>
          </cell>
          <cell r="D863" t="str">
            <v>MIFSU</v>
          </cell>
          <cell r="M863">
            <v>38</v>
          </cell>
          <cell r="N863">
            <v>43</v>
          </cell>
          <cell r="O863">
            <v>1</v>
          </cell>
        </row>
        <row r="864">
          <cell r="B864" t="str">
            <v>WI</v>
          </cell>
          <cell r="D864" t="str">
            <v>WIFSU</v>
          </cell>
          <cell r="M864">
            <v>73</v>
          </cell>
          <cell r="N864">
            <v>32</v>
          </cell>
          <cell r="O864">
            <v>0.7</v>
          </cell>
        </row>
        <row r="865">
          <cell r="B865" t="str">
            <v>WI</v>
          </cell>
          <cell r="D865" t="str">
            <v>WIFSU</v>
          </cell>
          <cell r="M865">
            <v>35</v>
          </cell>
          <cell r="N865">
            <v>181</v>
          </cell>
          <cell r="O865">
            <v>1.4</v>
          </cell>
        </row>
        <row r="866">
          <cell r="B866" t="str">
            <v>WI</v>
          </cell>
          <cell r="D866" t="str">
            <v>WIFSU</v>
          </cell>
          <cell r="M866">
            <v>3</v>
          </cell>
          <cell r="N866">
            <v>79</v>
          </cell>
          <cell r="O866">
            <v>0.3</v>
          </cell>
        </row>
        <row r="867">
          <cell r="B867" t="str">
            <v>WI</v>
          </cell>
          <cell r="D867" t="str">
            <v>WIFSU</v>
          </cell>
          <cell r="M867">
            <v>42</v>
          </cell>
          <cell r="N867">
            <v>311</v>
          </cell>
          <cell r="O867">
            <v>2.1</v>
          </cell>
        </row>
        <row r="868">
          <cell r="B868" t="str">
            <v>WI</v>
          </cell>
          <cell r="D868" t="str">
            <v>WIFSU</v>
          </cell>
          <cell r="M868">
            <v>61</v>
          </cell>
          <cell r="N868">
            <v>710</v>
          </cell>
          <cell r="O868">
            <v>2.2000000000000002</v>
          </cell>
        </row>
        <row r="869">
          <cell r="B869" t="str">
            <v>WI</v>
          </cell>
          <cell r="D869" t="str">
            <v>WIFSU</v>
          </cell>
          <cell r="M869">
            <v>14</v>
          </cell>
          <cell r="N869">
            <v>33</v>
          </cell>
          <cell r="O869">
            <v>0.2</v>
          </cell>
        </row>
        <row r="870">
          <cell r="B870" t="str">
            <v>WI</v>
          </cell>
          <cell r="D870" t="str">
            <v>WIFSU</v>
          </cell>
          <cell r="M870">
            <v>112</v>
          </cell>
          <cell r="N870">
            <v>196</v>
          </cell>
          <cell r="O870">
            <v>1.6</v>
          </cell>
        </row>
        <row r="871">
          <cell r="B871" t="str">
            <v>MN</v>
          </cell>
          <cell r="D871" t="str">
            <v>MNFSU</v>
          </cell>
          <cell r="M871">
            <v>252</v>
          </cell>
          <cell r="N871">
            <v>693</v>
          </cell>
          <cell r="O871">
            <v>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2A9D-9684-4A2B-BBE0-FF3607B3DA11}">
  <sheetPr>
    <pageSetUpPr fitToPage="1"/>
  </sheetPr>
  <dimension ref="A1:Q34"/>
  <sheetViews>
    <sheetView tabSelected="1" topLeftCell="A21" workbookViewId="0">
      <selection activeCell="A33" sqref="A33:O34"/>
    </sheetView>
  </sheetViews>
  <sheetFormatPr defaultRowHeight="12.3" x14ac:dyDescent="0.4"/>
  <cols>
    <col min="1" max="1" width="11.5546875" bestFit="1" customWidth="1"/>
    <col min="2" max="2" width="7.83203125" customWidth="1"/>
    <col min="3" max="3" width="10.27734375" bestFit="1" customWidth="1"/>
    <col min="4" max="5" width="11.83203125" bestFit="1" customWidth="1"/>
    <col min="6" max="6" width="7.27734375" bestFit="1" customWidth="1"/>
    <col min="7" max="7" width="10.27734375" bestFit="1" customWidth="1"/>
    <col min="8" max="9" width="11.83203125" bestFit="1" customWidth="1"/>
    <col min="10" max="10" width="7.27734375" bestFit="1" customWidth="1"/>
    <col min="11" max="11" width="10.27734375" bestFit="1" customWidth="1"/>
    <col min="12" max="13" width="11.83203125" bestFit="1" customWidth="1"/>
    <col min="17" max="17" width="10.71875" bestFit="1" customWidth="1"/>
  </cols>
  <sheetData>
    <row r="1" spans="1:17" ht="27" customHeight="1" x14ac:dyDescent="0.4">
      <c r="A1" s="42" t="s">
        <v>0</v>
      </c>
      <c r="B1" s="42" t="s">
        <v>1</v>
      </c>
      <c r="C1" s="44"/>
      <c r="D1" s="44"/>
      <c r="E1" s="45"/>
      <c r="F1" s="46" t="s">
        <v>2</v>
      </c>
      <c r="G1" s="47"/>
      <c r="H1" s="47"/>
      <c r="I1" s="48"/>
      <c r="J1" s="46" t="s">
        <v>3</v>
      </c>
      <c r="K1" s="47"/>
      <c r="L1" s="47"/>
      <c r="M1" s="48"/>
      <c r="N1" s="46" t="s">
        <v>4</v>
      </c>
      <c r="O1" s="48" t="s">
        <v>5</v>
      </c>
    </row>
    <row r="2" spans="1:17" ht="42.75" customHeight="1" thickBot="1" x14ac:dyDescent="0.45">
      <c r="A2" s="43"/>
      <c r="B2" s="1" t="s">
        <v>6</v>
      </c>
      <c r="C2" s="2" t="s">
        <v>7</v>
      </c>
      <c r="D2" s="2" t="s">
        <v>8</v>
      </c>
      <c r="E2" s="3" t="s">
        <v>9</v>
      </c>
      <c r="F2" s="1" t="s">
        <v>6</v>
      </c>
      <c r="G2" s="2" t="s">
        <v>7</v>
      </c>
      <c r="H2" s="2" t="s">
        <v>8</v>
      </c>
      <c r="I2" s="3" t="s">
        <v>9</v>
      </c>
      <c r="J2" s="1" t="s">
        <v>6</v>
      </c>
      <c r="K2" s="2" t="s">
        <v>7</v>
      </c>
      <c r="L2" s="2" t="s">
        <v>8</v>
      </c>
      <c r="M2" s="3" t="s">
        <v>9</v>
      </c>
      <c r="N2" s="49"/>
      <c r="O2" s="50"/>
    </row>
    <row r="3" spans="1:17" x14ac:dyDescent="0.4">
      <c r="A3" s="4" t="s">
        <v>10</v>
      </c>
      <c r="B3" s="5">
        <f>COUNTIF('[1]Unit Details'!B2:B871,"ME")</f>
        <v>34</v>
      </c>
      <c r="C3" s="6">
        <f t="shared" ref="C3:D18" si="0">G3+K3</f>
        <v>821</v>
      </c>
      <c r="D3" s="6">
        <f t="shared" si="0"/>
        <v>4947</v>
      </c>
      <c r="E3" s="7">
        <f>D3+C3</f>
        <v>5768</v>
      </c>
      <c r="F3" s="5">
        <f>COUNTIF('[1]Unit Details'!D2:D871,"MEFSU")</f>
        <v>26</v>
      </c>
      <c r="G3" s="6">
        <f>SUMIF('[1]Unit Details'!D2:D871,"MEFSU",'[1]Unit Details'!M2:M871)</f>
        <v>637</v>
      </c>
      <c r="H3" s="6">
        <f>SUMIF('[1]Unit Details'!D2:D871,"MEFSU",'[1]Unit Details'!N2:N871)</f>
        <v>3666</v>
      </c>
      <c r="I3" s="7">
        <f>G3+H3</f>
        <v>4303</v>
      </c>
      <c r="J3" s="5">
        <f>COUNTIF('[1]Unit Details'!D2:D871,"MEOPA")</f>
        <v>8</v>
      </c>
      <c r="K3" s="6">
        <f>SUMIF('[1]Unit Details'!D2:D871,"MEOPA",'[1]Unit Details'!M2:M871)</f>
        <v>184</v>
      </c>
      <c r="L3" s="6">
        <f>SUMIF('[1]Unit Details'!D2:D871,"MEOPA",'[1]Unit Details'!N2:N871)</f>
        <v>1281</v>
      </c>
      <c r="M3" s="7">
        <f>K3+L3</f>
        <v>1465</v>
      </c>
      <c r="N3" s="8">
        <f>SUMIF('[1]Unit Details'!B2:B871,"ME",'[1]Unit Details'!O2:O871)</f>
        <v>38.4</v>
      </c>
      <c r="O3" s="9">
        <v>19</v>
      </c>
      <c r="P3" s="10"/>
      <c r="Q3" s="11"/>
    </row>
    <row r="4" spans="1:17" x14ac:dyDescent="0.4">
      <c r="A4" s="12" t="s">
        <v>11</v>
      </c>
      <c r="B4" s="13">
        <f>COUNTIF('[1]Unit Details'!B2:B871,"MA")</f>
        <v>86</v>
      </c>
      <c r="C4" s="14">
        <f t="shared" si="0"/>
        <v>18832</v>
      </c>
      <c r="D4" s="14">
        <f t="shared" si="0"/>
        <v>87306</v>
      </c>
      <c r="E4" s="15">
        <f t="shared" ref="E4:E25" si="1">D4+C4</f>
        <v>106138</v>
      </c>
      <c r="F4" s="13">
        <f>COUNTIF('[1]Unit Details'!D2:D871,"MAFSU")</f>
        <v>61</v>
      </c>
      <c r="G4" s="14">
        <f>SUMIF('[1]Unit Details'!D2:D871,"MAFSU",'[1]Unit Details'!M2:M871)</f>
        <v>6496</v>
      </c>
      <c r="H4" s="14">
        <f>SUMIF('[1]Unit Details'!D2:D871,"MAFSU",'[1]Unit Details'!N2:N871)</f>
        <v>60128</v>
      </c>
      <c r="I4" s="15">
        <f t="shared" ref="I4:I25" si="2">G4+H4</f>
        <v>66624</v>
      </c>
      <c r="J4" s="13">
        <f>COUNTIF('[1]Unit Details'!D2:D871,"MAOPA")</f>
        <v>25</v>
      </c>
      <c r="K4" s="14">
        <f>SUMIF('[1]Unit Details'!D2:D871,"MAOPA",'[1]Unit Details'!M2:M871)</f>
        <v>12336</v>
      </c>
      <c r="L4" s="14">
        <f>SUMIF('[1]Unit Details'!D2:D871,"MAOPA",'[1]Unit Details'!N2:N871)</f>
        <v>27178</v>
      </c>
      <c r="M4" s="15">
        <f t="shared" ref="M4:M25" si="3">K4+L4</f>
        <v>39514</v>
      </c>
      <c r="N4" s="16">
        <f>SUMIF('[1]Unit Details'!B2:B871,"MA",'[1]Unit Details'!O2:O871)</f>
        <v>207.20000000000005</v>
      </c>
      <c r="O4" s="17">
        <v>44</v>
      </c>
      <c r="P4" s="10"/>
      <c r="Q4" s="11"/>
    </row>
    <row r="5" spans="1:17" x14ac:dyDescent="0.4">
      <c r="A5" s="12" t="s">
        <v>12</v>
      </c>
      <c r="B5" s="13">
        <f>COUNTIF('[1]Unit Details'!B2:B871,"RI")</f>
        <v>35</v>
      </c>
      <c r="C5" s="14">
        <f t="shared" si="0"/>
        <v>2796</v>
      </c>
      <c r="D5" s="14">
        <f t="shared" si="0"/>
        <v>10800</v>
      </c>
      <c r="E5" s="15">
        <f t="shared" si="1"/>
        <v>13596</v>
      </c>
      <c r="F5" s="13">
        <f>COUNTIF('[1]Unit Details'!D2:D871,"RIFSU")</f>
        <v>21</v>
      </c>
      <c r="G5" s="14">
        <f>SUMIF('[1]Unit Details'!D2:D871,"RIFSU",'[1]Unit Details'!M2:M871)</f>
        <v>1869</v>
      </c>
      <c r="H5" s="14">
        <f>SUMIF('[1]Unit Details'!D2:D871,"RIFSU",'[1]Unit Details'!N2:N871)</f>
        <v>9326</v>
      </c>
      <c r="I5" s="15">
        <f t="shared" si="2"/>
        <v>11195</v>
      </c>
      <c r="J5" s="13">
        <f>COUNTIF('[1]Unit Details'!D2:D871,"RIOPA")</f>
        <v>14</v>
      </c>
      <c r="K5" s="14">
        <f>SUMIF('[1]Unit Details'!D2:D871,"RIOPA",'[1]Unit Details'!M2:M871)</f>
        <v>927</v>
      </c>
      <c r="L5" s="14">
        <f>SUMIF('[1]Unit Details'!D2:D871,"RIOPA",'[1]Unit Details'!N2:N871)</f>
        <v>1474</v>
      </c>
      <c r="M5" s="15">
        <f t="shared" si="3"/>
        <v>2401</v>
      </c>
      <c r="N5" s="16">
        <f>SUMIF('[1]Unit Details'!B2:B871,"RI",'[1]Unit Details'!O2:O871)</f>
        <v>51.999999999999993</v>
      </c>
      <c r="O5" s="17">
        <v>15</v>
      </c>
      <c r="P5" s="10"/>
      <c r="Q5" s="11"/>
    </row>
    <row r="6" spans="1:17" x14ac:dyDescent="0.4">
      <c r="A6" s="12" t="s">
        <v>13</v>
      </c>
      <c r="B6" s="13">
        <f>COUNTIF('[1]Unit Details'!B2:B871,"CT")</f>
        <v>32</v>
      </c>
      <c r="C6" s="14">
        <f t="shared" si="0"/>
        <v>932</v>
      </c>
      <c r="D6" s="14">
        <f t="shared" si="0"/>
        <v>8450</v>
      </c>
      <c r="E6" s="15">
        <f>D6+C6</f>
        <v>9382</v>
      </c>
      <c r="F6" s="13">
        <f>COUNTIF('[1]Unit Details'!D2:D871,"CTFSU")</f>
        <v>25</v>
      </c>
      <c r="G6" s="14">
        <f>SUMIF('[1]Unit Details'!D2:D871,"CTFSU",'[1]Unit Details'!M2:M871)</f>
        <v>741</v>
      </c>
      <c r="H6" s="14">
        <f>SUMIF('[1]Unit Details'!D2:D871,"CTFSU",'[1]Unit Details'!N2:N871)</f>
        <v>6941</v>
      </c>
      <c r="I6" s="15">
        <f t="shared" si="2"/>
        <v>7682</v>
      </c>
      <c r="J6" s="13">
        <f>COUNTIF('[1]Unit Details'!D2:D871,"CTOPA")</f>
        <v>7</v>
      </c>
      <c r="K6" s="14">
        <f>SUMIF('[1]Unit Details'!D2:D871,"CTOPA",'[1]Unit Details'!M2:M871)</f>
        <v>191</v>
      </c>
      <c r="L6" s="14">
        <f>SUMIF('[1]Unit Details'!D2:D871,"CTOPA",'[1]Unit Details'!N2:N871)</f>
        <v>1509</v>
      </c>
      <c r="M6" s="15">
        <f t="shared" si="3"/>
        <v>1700</v>
      </c>
      <c r="N6" s="16">
        <f>SUMIF('[1]Unit Details'!B2:B871,"CT",'[1]Unit Details'!O2:O871)</f>
        <v>25.800000000000004</v>
      </c>
      <c r="O6" s="17">
        <v>12</v>
      </c>
      <c r="P6" s="10"/>
      <c r="Q6" s="11"/>
    </row>
    <row r="7" spans="1:17" x14ac:dyDescent="0.4">
      <c r="A7" s="12" t="s">
        <v>14</v>
      </c>
      <c r="B7" s="13">
        <f>COUNTIF('[1]Unit Details'!B2:B871,"NY")</f>
        <v>101</v>
      </c>
      <c r="C7" s="14">
        <f>G7+K7</f>
        <v>16398</v>
      </c>
      <c r="D7" s="14">
        <f t="shared" si="0"/>
        <v>91893</v>
      </c>
      <c r="E7" s="15">
        <f t="shared" si="1"/>
        <v>108291</v>
      </c>
      <c r="F7" s="13">
        <f>COUNTIF('[1]Unit Details'!D2:D871,"NYFSU")</f>
        <v>80</v>
      </c>
      <c r="G7" s="14">
        <f>SUMIF('[1]Unit Details'!D2:D871,"NYFSU",'[1]Unit Details'!M2:M871)</f>
        <v>10462</v>
      </c>
      <c r="H7" s="14">
        <f>SUMIF('[1]Unit Details'!D2:D871,"NYFSU",'[1]Unit Details'!N2:N871)</f>
        <v>58413</v>
      </c>
      <c r="I7" s="15">
        <f t="shared" si="2"/>
        <v>68875</v>
      </c>
      <c r="J7" s="13">
        <f>COUNTIF('[1]Unit Details'!D2:D871,"NYOPA")</f>
        <v>21</v>
      </c>
      <c r="K7" s="14">
        <f>SUMIF('[1]Unit Details'!D2:D871,"NYOPA",'[1]Unit Details'!M2:M871)</f>
        <v>5936</v>
      </c>
      <c r="L7" s="14">
        <f>SUMIF('[1]Unit Details'!D2:D871,"NYOPA",'[1]Unit Details'!N2:N871)</f>
        <v>33480</v>
      </c>
      <c r="M7" s="15">
        <f t="shared" si="3"/>
        <v>39416</v>
      </c>
      <c r="N7" s="16">
        <f>SUMIF('[1]Unit Details'!B2:B871,"NY",'[1]Unit Details'!O2:O871)</f>
        <v>166.20000000000013</v>
      </c>
      <c r="O7" s="17">
        <v>50</v>
      </c>
      <c r="P7" s="10"/>
      <c r="Q7" s="11"/>
    </row>
    <row r="8" spans="1:17" x14ac:dyDescent="0.4">
      <c r="A8" s="12" t="s">
        <v>15</v>
      </c>
      <c r="B8" s="13">
        <f>COUNTIF('[1]Unit Details'!B2:B871,"NJ")</f>
        <v>24</v>
      </c>
      <c r="C8" s="14">
        <f t="shared" si="0"/>
        <v>3838</v>
      </c>
      <c r="D8" s="14">
        <f t="shared" si="0"/>
        <v>83638</v>
      </c>
      <c r="E8" s="15">
        <f t="shared" si="1"/>
        <v>87476</v>
      </c>
      <c r="F8" s="13">
        <f>COUNTIF('[1]Unit Details'!D2:D871,"NJFSU")</f>
        <v>9</v>
      </c>
      <c r="G8" s="14">
        <f>SUMIF('[1]Unit Details'!D2:D871,"NJFSU",'[1]Unit Details'!M2:M871)</f>
        <v>405</v>
      </c>
      <c r="H8" s="14">
        <f>SUMIF('[1]Unit Details'!D2:D871,"NJFSU",'[1]Unit Details'!N2:N871)</f>
        <v>9886</v>
      </c>
      <c r="I8" s="15">
        <f t="shared" si="2"/>
        <v>10291</v>
      </c>
      <c r="J8" s="13">
        <f>COUNTIF('[1]Unit Details'!D2:D871,"NJOPA")</f>
        <v>15</v>
      </c>
      <c r="K8" s="14">
        <f>SUMIF('[1]Unit Details'!D2:D871,"NJOPA",'[1]Unit Details'!M2:M871)</f>
        <v>3433</v>
      </c>
      <c r="L8" s="14">
        <f>SUMIF('[1]Unit Details'!D2:D871,"NJOPA",'[1]Unit Details'!N2:N871)</f>
        <v>73752</v>
      </c>
      <c r="M8" s="15">
        <f t="shared" si="3"/>
        <v>77185</v>
      </c>
      <c r="N8" s="16">
        <f>SUMIF('[1]Unit Details'!B2:B871,"NJ",'[1]Unit Details'!O2:O871)</f>
        <v>48.79999999999999</v>
      </c>
      <c r="O8" s="17">
        <v>16</v>
      </c>
      <c r="P8" s="10"/>
      <c r="Q8" s="11"/>
    </row>
    <row r="9" spans="1:17" x14ac:dyDescent="0.4">
      <c r="A9" s="12" t="s">
        <v>16</v>
      </c>
      <c r="B9" s="13">
        <f>COUNTIF('[1]Unit Details'!B2:B871,"DE")</f>
        <v>11</v>
      </c>
      <c r="C9" s="14">
        <f t="shared" si="0"/>
        <v>6774</v>
      </c>
      <c r="D9" s="14">
        <f t="shared" si="0"/>
        <v>34775</v>
      </c>
      <c r="E9" s="15">
        <f t="shared" si="1"/>
        <v>41549</v>
      </c>
      <c r="F9" s="13">
        <f>COUNTIF('[1]Unit Details'!D2:D871,"DEFSU")</f>
        <v>5</v>
      </c>
      <c r="G9" s="14">
        <f>SUMIF('[1]Unit Details'!D2:D871,"DEFSU",'[1]Unit Details'!M2:M871)</f>
        <v>538</v>
      </c>
      <c r="H9" s="14">
        <f>SUMIF('[1]Unit Details'!D2:D871,"DEFSU",'[1]Unit Details'!N2:N871)</f>
        <v>11514</v>
      </c>
      <c r="I9" s="15">
        <f t="shared" si="2"/>
        <v>12052</v>
      </c>
      <c r="J9" s="13">
        <f>COUNTIF('[1]Unit Details'!D2:D871,"DEOPA")</f>
        <v>6</v>
      </c>
      <c r="K9" s="14">
        <f>SUMIF('[1]Unit Details'!D2:D871,"DEOPA",'[1]Unit Details'!M2:M871)</f>
        <v>6236</v>
      </c>
      <c r="L9" s="14">
        <f>SUMIF('[1]Unit Details'!D2:D871,"DEOPA",'[1]Unit Details'!N2:N871)</f>
        <v>23261</v>
      </c>
      <c r="M9" s="15">
        <f t="shared" si="3"/>
        <v>29497</v>
      </c>
      <c r="N9" s="16">
        <f>SUMIF('[1]Unit Details'!B2:B871,"DE",'[1]Unit Details'!O2:O871)</f>
        <v>41.2</v>
      </c>
      <c r="O9" s="17">
        <v>7</v>
      </c>
      <c r="P9" s="10"/>
    </row>
    <row r="10" spans="1:17" x14ac:dyDescent="0.4">
      <c r="A10" s="12" t="s">
        <v>17</v>
      </c>
      <c r="B10" s="13">
        <f>COUNTIF('[1]Unit Details'!B2:B871,"MD")</f>
        <v>49</v>
      </c>
      <c r="C10" s="14">
        <f t="shared" si="0"/>
        <v>5507</v>
      </c>
      <c r="D10" s="14">
        <f t="shared" si="0"/>
        <v>50308</v>
      </c>
      <c r="E10" s="15">
        <f t="shared" si="1"/>
        <v>55815</v>
      </c>
      <c r="F10" s="13">
        <f>COUNTIF('[1]Unit Details'!D2:D871,"MDFSU")</f>
        <v>36</v>
      </c>
      <c r="G10" s="14">
        <f>SUMIF('[1]Unit Details'!D2:D871,"MDFSU",'[1]Unit Details'!M2:M871)</f>
        <v>770</v>
      </c>
      <c r="H10" s="14">
        <f>SUMIF('[1]Unit Details'!D2:D871,"MDFSU",'[1]Unit Details'!N2:N871)</f>
        <v>5508</v>
      </c>
      <c r="I10" s="15">
        <f t="shared" si="2"/>
        <v>6278</v>
      </c>
      <c r="J10" s="13">
        <f>COUNTIF('[1]Unit Details'!D2:D871,"MDOPA")</f>
        <v>13</v>
      </c>
      <c r="K10" s="14">
        <f>SUMIF('[1]Unit Details'!D2:D871,"MDOPA",'[1]Unit Details'!M2:M871)</f>
        <v>4737</v>
      </c>
      <c r="L10" s="14">
        <f>SUMIF('[1]Unit Details'!D2:D871,"MDOPA",'[1]Unit Details'!N2:N871)</f>
        <v>44800</v>
      </c>
      <c r="M10" s="15">
        <f t="shared" si="3"/>
        <v>49537</v>
      </c>
      <c r="N10" s="16">
        <f>SUMIF('[1]Unit Details'!B2:B871,"MD",'[1]Unit Details'!O2:O871)</f>
        <v>99.9</v>
      </c>
      <c r="O10" s="17">
        <v>23</v>
      </c>
      <c r="P10" s="10"/>
    </row>
    <row r="11" spans="1:17" x14ac:dyDescent="0.4">
      <c r="A11" s="12" t="s">
        <v>18</v>
      </c>
      <c r="B11" s="13">
        <f>COUNTIF('[1]Unit Details'!B2:B871,"VA")</f>
        <v>64</v>
      </c>
      <c r="C11" s="14">
        <f t="shared" si="0"/>
        <v>8670</v>
      </c>
      <c r="D11" s="14">
        <f t="shared" si="0"/>
        <v>154919</v>
      </c>
      <c r="E11" s="15">
        <f t="shared" si="1"/>
        <v>163589</v>
      </c>
      <c r="F11" s="13">
        <f>COUNTIF('[1]Unit Details'!D2:D871,"VAFSU")</f>
        <v>51</v>
      </c>
      <c r="G11" s="14">
        <f>SUMIF('[1]Unit Details'!D2:D871,"VAFSU",'[1]Unit Details'!M2:M871)</f>
        <v>974</v>
      </c>
      <c r="H11" s="14">
        <f>SUMIF('[1]Unit Details'!D2:D871,"VAFSU",'[1]Unit Details'!N2:N871)</f>
        <v>42192</v>
      </c>
      <c r="I11" s="15">
        <f t="shared" si="2"/>
        <v>43166</v>
      </c>
      <c r="J11" s="13">
        <f>COUNTIF('[1]Unit Details'!D2:D871,"VAOPA")</f>
        <v>13</v>
      </c>
      <c r="K11" s="14">
        <f>SUMIF('[1]Unit Details'!D2:D871,"VAOPA",'[1]Unit Details'!M2:M871)</f>
        <v>7696</v>
      </c>
      <c r="L11" s="14">
        <f>SUMIF('[1]Unit Details'!D2:D871,"VAOPA",'[1]Unit Details'!N2:N871)</f>
        <v>112727</v>
      </c>
      <c r="M11" s="15">
        <f t="shared" si="3"/>
        <v>120423</v>
      </c>
      <c r="N11" s="16">
        <f>SUMIF('[1]Unit Details'!B2:B871,"VA",'[1]Unit Details'!O2:O871)</f>
        <v>188.8000000000001</v>
      </c>
      <c r="O11" s="17">
        <v>32</v>
      </c>
      <c r="P11" s="10"/>
    </row>
    <row r="12" spans="1:17" x14ac:dyDescent="0.4">
      <c r="A12" s="12" t="s">
        <v>19</v>
      </c>
      <c r="B12" s="13">
        <f>COUNTIF('[1]Unit Details'!B2:B871,"NC")</f>
        <v>17</v>
      </c>
      <c r="C12" s="14">
        <f t="shared" si="0"/>
        <v>23844</v>
      </c>
      <c r="D12" s="14">
        <f t="shared" si="0"/>
        <v>129766</v>
      </c>
      <c r="E12" s="15">
        <f t="shared" si="1"/>
        <v>153610</v>
      </c>
      <c r="F12" s="13">
        <f>COUNTIF('[1]Unit Details'!D2:D871,"NCFSU")</f>
        <v>9</v>
      </c>
      <c r="G12" s="14">
        <f>SUMIF('[1]Unit Details'!D2:D871,"NCFSU",'[1]Unit Details'!M2:M871)</f>
        <v>6248</v>
      </c>
      <c r="H12" s="14">
        <f>SUMIF('[1]Unit Details'!D2:D871,"NCFSU",'[1]Unit Details'!N2:N871)</f>
        <v>48447</v>
      </c>
      <c r="I12" s="15">
        <f t="shared" si="2"/>
        <v>54695</v>
      </c>
      <c r="J12" s="13">
        <f>COUNTIF('[1]Unit Details'!D2:D871,"NCOPA")</f>
        <v>8</v>
      </c>
      <c r="K12" s="14">
        <f>SUMIF('[1]Unit Details'!D2:D871,"NCOPA",'[1]Unit Details'!M2:M871)</f>
        <v>17596</v>
      </c>
      <c r="L12" s="14">
        <f>SUMIF('[1]Unit Details'!D2:D871,"NCOPA",'[1]Unit Details'!N2:N871)</f>
        <v>81319</v>
      </c>
      <c r="M12" s="15">
        <f t="shared" si="3"/>
        <v>98915</v>
      </c>
      <c r="N12" s="16">
        <f>SUMIF('[1]Unit Details'!B2:B871,"NC",'[1]Unit Details'!O2:O871)</f>
        <v>192.39999999999998</v>
      </c>
      <c r="O12" s="17">
        <v>29</v>
      </c>
      <c r="P12" s="10"/>
      <c r="Q12" s="18"/>
    </row>
    <row r="13" spans="1:17" x14ac:dyDescent="0.4">
      <c r="A13" s="12" t="s">
        <v>20</v>
      </c>
      <c r="B13" s="13">
        <f>COUNTIF('[1]Unit Details'!B2:B871,"SC")</f>
        <v>23</v>
      </c>
      <c r="C13" s="14">
        <f t="shared" si="0"/>
        <v>12536</v>
      </c>
      <c r="D13" s="14">
        <f t="shared" si="0"/>
        <v>206030</v>
      </c>
      <c r="E13" s="15">
        <f t="shared" si="1"/>
        <v>218566</v>
      </c>
      <c r="F13" s="13">
        <f>COUNTIF('[1]Unit Details'!D2:D871,"SCFSU")</f>
        <v>16</v>
      </c>
      <c r="G13" s="14">
        <f>SUMIF('[1]Unit Details'!D2:D871,"SCFSU",'[1]Unit Details'!M2:M871)</f>
        <v>8520</v>
      </c>
      <c r="H13" s="14">
        <f>SUMIF('[1]Unit Details'!D2:D871,"SCFSU",'[1]Unit Details'!N2:N871)</f>
        <v>94886</v>
      </c>
      <c r="I13" s="15">
        <f t="shared" si="2"/>
        <v>103406</v>
      </c>
      <c r="J13" s="13">
        <f>COUNTIF('[1]Unit Details'!D2:D871,"SCOPA")</f>
        <v>7</v>
      </c>
      <c r="K13" s="14">
        <f>SUMIF('[1]Unit Details'!D2:D871,"SCOPA",'[1]Unit Details'!M2:M871)</f>
        <v>4016</v>
      </c>
      <c r="L13" s="14">
        <f>SUMIF('[1]Unit Details'!D2:D871,"SCOPA",'[1]Unit Details'!N2:N871)</f>
        <v>111144</v>
      </c>
      <c r="M13" s="15">
        <f t="shared" si="3"/>
        <v>115160</v>
      </c>
      <c r="N13" s="16">
        <f>SUMIF('[1]Unit Details'!B2:B871,"SC",'[1]Unit Details'!O2:O871)</f>
        <v>119.8</v>
      </c>
      <c r="O13" s="17">
        <v>23</v>
      </c>
      <c r="P13" s="10"/>
      <c r="Q13" s="18"/>
    </row>
    <row r="14" spans="1:17" x14ac:dyDescent="0.4">
      <c r="A14" s="12" t="s">
        <v>21</v>
      </c>
      <c r="B14" s="13">
        <f>COUNTIF('[1]Unit Details'!B2:B871,"GA")</f>
        <v>13</v>
      </c>
      <c r="C14" s="14">
        <f t="shared" si="0"/>
        <v>45253</v>
      </c>
      <c r="D14" s="14">
        <f t="shared" si="0"/>
        <v>217197</v>
      </c>
      <c r="E14" s="15">
        <f t="shared" si="1"/>
        <v>262450</v>
      </c>
      <c r="F14" s="13">
        <f>COUNTIF('[1]Unit Details'!D2:D871,"GAFSU")</f>
        <v>6</v>
      </c>
      <c r="G14" s="14">
        <f>SUMIF('[1]Unit Details'!D2:D871,"GAFSU",'[1]Unit Details'!M2:M871)</f>
        <v>5556</v>
      </c>
      <c r="H14" s="14">
        <f>SUMIF('[1]Unit Details'!D2:D871,"GAFSU",'[1]Unit Details'!N2:N871)</f>
        <v>63123</v>
      </c>
      <c r="I14" s="15">
        <f t="shared" si="2"/>
        <v>68679</v>
      </c>
      <c r="J14" s="13">
        <f>COUNTIF('[1]Unit Details'!D2:D871,"GAOPA")</f>
        <v>7</v>
      </c>
      <c r="K14" s="14">
        <f>SUMIF('[1]Unit Details'!D2:D871,"GAOPA",'[1]Unit Details'!M2:M871)</f>
        <v>39697</v>
      </c>
      <c r="L14" s="14">
        <f>SUMIF('[1]Unit Details'!D2:D871,"GAOPA",'[1]Unit Details'!N2:N871)</f>
        <v>154074</v>
      </c>
      <c r="M14" s="15">
        <f t="shared" si="3"/>
        <v>193771</v>
      </c>
      <c r="N14" s="16">
        <f>SUMIF('[1]Unit Details'!B2:B871,"GA",'[1]Unit Details'!O2:O871)</f>
        <v>96.7</v>
      </c>
      <c r="O14" s="17">
        <v>16</v>
      </c>
      <c r="P14" s="10"/>
      <c r="Q14" s="18"/>
    </row>
    <row r="15" spans="1:17" x14ac:dyDescent="0.4">
      <c r="A15" s="12" t="s">
        <v>22</v>
      </c>
      <c r="B15" s="13">
        <f>COUNTIF('[1]Unit Details'!B2:B871,"FL")</f>
        <v>137</v>
      </c>
      <c r="C15" s="14">
        <f t="shared" si="0"/>
        <v>68875</v>
      </c>
      <c r="D15" s="14">
        <f t="shared" si="0"/>
        <v>711553</v>
      </c>
      <c r="E15" s="15">
        <f t="shared" si="1"/>
        <v>780428</v>
      </c>
      <c r="F15" s="13">
        <f>COUNTIF('[1]Unit Details'!D2:D871,"FLFSU")</f>
        <v>70</v>
      </c>
      <c r="G15" s="14">
        <f>SUMIF('[1]Unit Details'!D2:D871,"FLFSU",'[1]Unit Details'!M2:M871)</f>
        <v>20914</v>
      </c>
      <c r="H15" s="14">
        <f>SUMIF('[1]Unit Details'!D2:D871,"FLFSU",'[1]Unit Details'!N2:N871)</f>
        <v>294340</v>
      </c>
      <c r="I15" s="15">
        <f t="shared" si="2"/>
        <v>315254</v>
      </c>
      <c r="J15" s="13">
        <f>COUNTIF('[1]Unit Details'!D2:D871,"FLOPA")</f>
        <v>67</v>
      </c>
      <c r="K15" s="14">
        <f>SUMIF('[1]Unit Details'!D2:D871,"FLOPA",'[1]Unit Details'!M2:M871)</f>
        <v>47961</v>
      </c>
      <c r="L15" s="14">
        <f>SUMIF('[1]Unit Details'!D2:D871,"FLOPA",'[1]Unit Details'!N2:N871)</f>
        <v>417213</v>
      </c>
      <c r="M15" s="15">
        <f t="shared" si="3"/>
        <v>465174</v>
      </c>
      <c r="N15" s="16">
        <f>SUMIF('[1]Unit Details'!B2:B871,"FL",'[1]Unit Details'!O2:O871)</f>
        <v>472.60000000000019</v>
      </c>
      <c r="O15" s="17">
        <v>94</v>
      </c>
      <c r="P15" s="10"/>
      <c r="Q15" s="19"/>
    </row>
    <row r="16" spans="1:17" x14ac:dyDescent="0.4">
      <c r="A16" s="12" t="s">
        <v>23</v>
      </c>
      <c r="B16" s="13">
        <f>COUNTIF('[1]Unit Details'!B2:B871,"AL")</f>
        <v>10</v>
      </c>
      <c r="C16" s="14">
        <f t="shared" si="0"/>
        <v>4014</v>
      </c>
      <c r="D16" s="14">
        <f t="shared" si="0"/>
        <v>20102</v>
      </c>
      <c r="E16" s="15">
        <f t="shared" si="1"/>
        <v>24116</v>
      </c>
      <c r="F16" s="13">
        <f>COUNTIF('[1]Unit Details'!D2:D871,"ALFSU")</f>
        <v>4</v>
      </c>
      <c r="G16" s="14">
        <f>SUMIF('[1]Unit Details'!D2:D871,"ALFSU",'[1]Unit Details'!M2:M871)</f>
        <v>1451</v>
      </c>
      <c r="H16" s="14">
        <f>SUMIF('[1]Unit Details'!D2:D871,"ALFSU",'[1]Unit Details'!N2:N871)</f>
        <v>12439</v>
      </c>
      <c r="I16" s="15">
        <f t="shared" si="2"/>
        <v>13890</v>
      </c>
      <c r="J16" s="13">
        <f>COUNTIF('[1]Unit Details'!D2:D871,"ALOPA")</f>
        <v>6</v>
      </c>
      <c r="K16" s="14">
        <f>SUMIF('[1]Unit Details'!D2:D871,"ALOPA",'[1]Unit Details'!M2:M871)</f>
        <v>2563</v>
      </c>
      <c r="L16" s="14">
        <f>SUMIF('[1]Unit Details'!D2:D871,"ALOPA",'[1]Unit Details'!N2:N871)</f>
        <v>7663</v>
      </c>
      <c r="M16" s="15">
        <f t="shared" si="3"/>
        <v>10226</v>
      </c>
      <c r="N16" s="16">
        <f>SUMIF('[1]Unit Details'!B2:B871,"AL",'[1]Unit Details'!O2:O871)</f>
        <v>37.400000000000006</v>
      </c>
      <c r="O16" s="17">
        <v>9</v>
      </c>
      <c r="P16" s="10"/>
      <c r="Q16" s="11"/>
    </row>
    <row r="17" spans="1:17" x14ac:dyDescent="0.4">
      <c r="A17" s="12" t="s">
        <v>24</v>
      </c>
      <c r="B17" s="13">
        <f>COUNTIF('[1]Unit Details'!B2:B871,"MS")</f>
        <v>7</v>
      </c>
      <c r="C17" s="14">
        <f t="shared" si="0"/>
        <v>976</v>
      </c>
      <c r="D17" s="14">
        <f t="shared" si="0"/>
        <v>36247</v>
      </c>
      <c r="E17" s="15">
        <f t="shared" si="1"/>
        <v>37223</v>
      </c>
      <c r="F17" s="13">
        <f>COUNTIF('[1]Unit Details'!D2:D871,"MSFSU")</f>
        <v>6</v>
      </c>
      <c r="G17" s="14">
        <f>SUMIF('[1]Unit Details'!D2:D871,"MSFSU",'[1]Unit Details'!M2:M871)</f>
        <v>197</v>
      </c>
      <c r="H17" s="14">
        <f>SUMIF('[1]Unit Details'!D2:D871,"MSFSU",'[1]Unit Details'!N2:N871)</f>
        <v>5090</v>
      </c>
      <c r="I17" s="15">
        <f t="shared" si="2"/>
        <v>5287</v>
      </c>
      <c r="J17" s="13">
        <f>COUNTIF('[1]Unit Details'!D2:D871,"MSOPA")</f>
        <v>1</v>
      </c>
      <c r="K17" s="14">
        <f>SUMIF('[1]Unit Details'!D2:D871,"MSOPA",'[1]Unit Details'!M2:M871)</f>
        <v>779</v>
      </c>
      <c r="L17" s="14">
        <f>SUMIF('[1]Unit Details'!D2:D871,"MSOPA",'[1]Unit Details'!N2:N871)</f>
        <v>31157</v>
      </c>
      <c r="M17" s="15">
        <f t="shared" si="3"/>
        <v>31936</v>
      </c>
      <c r="N17" s="16">
        <f>SUMIF('[1]Unit Details'!B2:B871,"MS",'[1]Unit Details'!O2:O871)</f>
        <v>52.8</v>
      </c>
      <c r="O17" s="17">
        <v>9</v>
      </c>
      <c r="P17" s="10"/>
      <c r="Q17" s="11"/>
    </row>
    <row r="18" spans="1:17" x14ac:dyDescent="0.4">
      <c r="A18" s="12" t="s">
        <v>25</v>
      </c>
      <c r="B18" s="13">
        <f>COUNTIF('[1]Unit Details'!B2:B871,"LA")</f>
        <v>21</v>
      </c>
      <c r="C18" s="14">
        <f t="shared" si="0"/>
        <v>10373</v>
      </c>
      <c r="D18" s="14">
        <f t="shared" si="0"/>
        <v>630071</v>
      </c>
      <c r="E18" s="15">
        <f t="shared" si="1"/>
        <v>640444</v>
      </c>
      <c r="F18" s="13">
        <f>COUNTIF('[1]Unit Details'!D2:D871,"LAFSU")</f>
        <v>17</v>
      </c>
      <c r="G18" s="14">
        <f>SUMIF('[1]Unit Details'!D2:D871,"LAFSU",'[1]Unit Details'!M2:M871)</f>
        <v>7609</v>
      </c>
      <c r="H18" s="14">
        <f>SUMIF('[1]Unit Details'!D2:D871,"LAFSU",'[1]Unit Details'!N2:N871)</f>
        <v>328177</v>
      </c>
      <c r="I18" s="15">
        <f t="shared" si="2"/>
        <v>335786</v>
      </c>
      <c r="J18" s="13">
        <f>COUNTIF('[1]Unit Details'!D2:D871,"LAOPA")</f>
        <v>4</v>
      </c>
      <c r="K18" s="14">
        <f>SUMIF('[1]Unit Details'!D2:D871,"LAOPA",'[1]Unit Details'!M2:M871)</f>
        <v>2764</v>
      </c>
      <c r="L18" s="14">
        <f>SUMIF('[1]Unit Details'!D2:D871,"LAOPA",'[1]Unit Details'!N2:N871)</f>
        <v>301894</v>
      </c>
      <c r="M18" s="15">
        <f t="shared" si="3"/>
        <v>304658</v>
      </c>
      <c r="N18" s="16">
        <f>SUMIF('[1]Unit Details'!B2:B871,"LA",'[1]Unit Details'!O2:O871)</f>
        <v>303.89999999999998</v>
      </c>
      <c r="O18" s="17">
        <v>46</v>
      </c>
      <c r="P18" s="10"/>
      <c r="Q18" s="11"/>
    </row>
    <row r="19" spans="1:17" x14ac:dyDescent="0.4">
      <c r="A19" s="12" t="s">
        <v>26</v>
      </c>
      <c r="B19" s="13">
        <f>COUNTIF('[1]Unit Details'!B2:B871,"TX")</f>
        <v>35</v>
      </c>
      <c r="C19" s="14">
        <f t="shared" ref="C19:D25" si="4">G19+K19</f>
        <v>110109</v>
      </c>
      <c r="D19" s="14">
        <f t="shared" si="4"/>
        <v>586098</v>
      </c>
      <c r="E19" s="15">
        <f t="shared" si="1"/>
        <v>696207</v>
      </c>
      <c r="F19" s="13">
        <f>COUNTIF('[1]Unit Details'!D2:D871,"TXFSU")</f>
        <v>17</v>
      </c>
      <c r="G19" s="14">
        <f>SUMIF('[1]Unit Details'!D2:D871,"TXFSU",'[1]Unit Details'!M2:M871)</f>
        <v>42737</v>
      </c>
      <c r="H19" s="14">
        <f>SUMIF('[1]Unit Details'!D2:D871,"TXFSU",'[1]Unit Details'!N2:N871)</f>
        <v>153087</v>
      </c>
      <c r="I19" s="15">
        <f t="shared" si="2"/>
        <v>195824</v>
      </c>
      <c r="J19" s="13">
        <f>COUNTIF('[1]Unit Details'!D2:D871,"TXOPA")</f>
        <v>18</v>
      </c>
      <c r="K19" s="14">
        <f>SUMIF('[1]Unit Details'!D2:D871,"TXOPA",'[1]Unit Details'!M2:M871)</f>
        <v>67372</v>
      </c>
      <c r="L19" s="14">
        <f>SUMIF('[1]Unit Details'!D2:D871,"TXOPA",'[1]Unit Details'!N2:N871)</f>
        <v>433011</v>
      </c>
      <c r="M19" s="15">
        <f t="shared" si="3"/>
        <v>500383</v>
      </c>
      <c r="N19" s="16">
        <f>SUMIF('[1]Unit Details'!B2:B871,"TX",'[1]Unit Details'!O2:O871)</f>
        <v>313.40000000000003</v>
      </c>
      <c r="O19" s="17">
        <v>55</v>
      </c>
      <c r="P19" s="10"/>
      <c r="Q19" s="11"/>
    </row>
    <row r="20" spans="1:17" ht="13.5" customHeight="1" x14ac:dyDescent="0.4">
      <c r="A20" s="12" t="s">
        <v>27</v>
      </c>
      <c r="B20" s="13">
        <f>COUNTIF('[1]Unit Details'!B2:B871,"PR")</f>
        <v>70</v>
      </c>
      <c r="C20" s="14">
        <f t="shared" si="4"/>
        <v>4939</v>
      </c>
      <c r="D20" s="14">
        <f t="shared" si="4"/>
        <v>45713</v>
      </c>
      <c r="E20" s="15">
        <f t="shared" si="1"/>
        <v>50652</v>
      </c>
      <c r="F20" s="13">
        <f>COUNTIF('[1]Unit Details'!D2:D871,"PRFSU")</f>
        <v>41</v>
      </c>
      <c r="G20" s="14">
        <f>SUMIF('[1]Unit Details'!D2:D871,"PRFSU",'[1]Unit Details'!M2:M871)</f>
        <v>3367</v>
      </c>
      <c r="H20" s="14">
        <f>SUMIF('[1]Unit Details'!D2:D871,"PRFSU",'[1]Unit Details'!N2:N871)</f>
        <v>16744</v>
      </c>
      <c r="I20" s="15">
        <f t="shared" si="2"/>
        <v>20111</v>
      </c>
      <c r="J20" s="13">
        <f>COUNTIF('[1]Unit Details'!D2:D871,"PROPA")</f>
        <v>29</v>
      </c>
      <c r="K20" s="14">
        <f>SUMIF('[1]Unit Details'!D2:D871,"PROPA",'[1]Unit Details'!M2:M871)</f>
        <v>1572</v>
      </c>
      <c r="L20" s="14">
        <f>SUMIF('[1]Unit Details'!D2:D871,"PROPA",'[1]Unit Details'!N2:N871)</f>
        <v>28969</v>
      </c>
      <c r="M20" s="15">
        <f t="shared" si="3"/>
        <v>30541</v>
      </c>
      <c r="N20" s="16">
        <f>SUMIF('[1]Unit Details'!B2:B871,"PR",'[1]Unit Details'!O2:O871)</f>
        <v>125.39999999999996</v>
      </c>
      <c r="O20" s="17">
        <v>28</v>
      </c>
      <c r="P20" s="10"/>
      <c r="Q20" s="11"/>
    </row>
    <row r="21" spans="1:17" x14ac:dyDescent="0.4">
      <c r="A21" s="12" t="s">
        <v>28</v>
      </c>
      <c r="B21" s="13">
        <f>COUNTIF('[1]Unit Details'!B2:B871,"VI")</f>
        <v>37</v>
      </c>
      <c r="C21" s="14">
        <f t="shared" si="4"/>
        <v>1245</v>
      </c>
      <c r="D21" s="14">
        <f t="shared" si="4"/>
        <v>2571</v>
      </c>
      <c r="E21" s="15">
        <f t="shared" si="1"/>
        <v>3816</v>
      </c>
      <c r="F21" s="13">
        <f>COUNTIF('[1]Unit Details'!D2:D871,"VIFSU")</f>
        <v>24</v>
      </c>
      <c r="G21" s="14">
        <f>SUMIF('[1]Unit Details'!D2:D871,"VIFSU",'[1]Unit Details'!M2:M871)</f>
        <v>615</v>
      </c>
      <c r="H21" s="14">
        <f>SUMIF('[1]Unit Details'!D2:D871,"VIFSU",'[1]Unit Details'!N2:N871)</f>
        <v>2197</v>
      </c>
      <c r="I21" s="15">
        <f t="shared" si="2"/>
        <v>2812</v>
      </c>
      <c r="J21" s="13">
        <f>COUNTIF('[1]Unit Details'!D2:D871,"VIOPA")</f>
        <v>13</v>
      </c>
      <c r="K21" s="14">
        <f>SUMIF('[1]Unit Details'!D2:D871,"VIOPA",'[1]Unit Details'!M2:M871)</f>
        <v>630</v>
      </c>
      <c r="L21" s="14">
        <f>SUMIF('[1]Unit Details'!D2:D871,"VIOPA",'[1]Unit Details'!N2:N871)</f>
        <v>374</v>
      </c>
      <c r="M21" s="15">
        <f t="shared" si="3"/>
        <v>1004</v>
      </c>
      <c r="N21" s="16">
        <f>SUMIF('[1]Unit Details'!B2:B871,"VI",'[1]Unit Details'!O2:O871)</f>
        <v>26.299999999999997</v>
      </c>
      <c r="O21" s="17">
        <v>6</v>
      </c>
      <c r="P21" s="10"/>
      <c r="Q21" s="11"/>
    </row>
    <row r="22" spans="1:17" x14ac:dyDescent="0.4">
      <c r="A22" s="12" t="s">
        <v>29</v>
      </c>
      <c r="B22" s="13">
        <f>COUNTIF('[1]Unit Details'!B2:B871,"OH")</f>
        <v>10</v>
      </c>
      <c r="C22" s="14">
        <f t="shared" si="4"/>
        <v>1118</v>
      </c>
      <c r="D22" s="14">
        <f t="shared" si="4"/>
        <v>3618</v>
      </c>
      <c r="E22" s="15">
        <f t="shared" si="1"/>
        <v>4736</v>
      </c>
      <c r="F22" s="13">
        <f>COUNTIF('[1]Unit Details'!D2:D871,"OHFSU")</f>
        <v>10</v>
      </c>
      <c r="G22" s="14">
        <f>SUMIF('[1]Unit Details'!D2:D871,"OHFSU",'[1]Unit Details'!M2:M871)</f>
        <v>1118</v>
      </c>
      <c r="H22" s="14">
        <f>SUMIF('[1]Unit Details'!D2:D871,"OHFSU",'[1]Unit Details'!N2:N871)</f>
        <v>3618</v>
      </c>
      <c r="I22" s="15">
        <f t="shared" si="2"/>
        <v>4736</v>
      </c>
      <c r="J22" s="13">
        <f>COUNTIF('[1]Unit Details'!D2:D871,"OHOPA")</f>
        <v>0</v>
      </c>
      <c r="K22" s="14">
        <f>SUMIF('[1]Unit Details'!D2:D871,"OHOPA",'[1]Unit Details'!M2:M871)</f>
        <v>0</v>
      </c>
      <c r="L22" s="14">
        <f>SUMIF('[1]Unit Details'!D2:D871,"OHOPA",'[1]Unit Details'!N2:N871)</f>
        <v>0</v>
      </c>
      <c r="M22" s="15">
        <f t="shared" si="3"/>
        <v>0</v>
      </c>
      <c r="N22" s="16">
        <f>SUMIF('[1]Unit Details'!B2:B871,"OH",'[1]Unit Details'!O2:O871)</f>
        <v>9.6999999999999993</v>
      </c>
      <c r="O22" s="17">
        <v>7</v>
      </c>
      <c r="P22" s="10"/>
      <c r="Q22" s="11"/>
    </row>
    <row r="23" spans="1:17" x14ac:dyDescent="0.4">
      <c r="A23" s="12" t="s">
        <v>30</v>
      </c>
      <c r="B23" s="13">
        <f>COUNTIF('[1]Unit Details'!B2:B871,"MI")</f>
        <v>46</v>
      </c>
      <c r="C23" s="14">
        <f t="shared" si="4"/>
        <v>4254</v>
      </c>
      <c r="D23" s="14">
        <f t="shared" si="4"/>
        <v>13987</v>
      </c>
      <c r="E23" s="15">
        <f t="shared" si="1"/>
        <v>18241</v>
      </c>
      <c r="F23" s="13">
        <f>COUNTIF('[1]Unit Details'!D2:D871,"MIFSU")</f>
        <v>46</v>
      </c>
      <c r="G23" s="14">
        <f>SUMIF('[1]Unit Details'!D2:D871,"MIFSU",'[1]Unit Details'!M2:M871)</f>
        <v>4254</v>
      </c>
      <c r="H23" s="14">
        <f>SUMIF('[1]Unit Details'!D2:D871,"MIFSU",'[1]Unit Details'!N2:N871)</f>
        <v>13987</v>
      </c>
      <c r="I23" s="15">
        <f t="shared" si="2"/>
        <v>18241</v>
      </c>
      <c r="J23" s="13">
        <f>COUNTIF('[1]Unit Details'!D2:D871,"MIOPA")</f>
        <v>0</v>
      </c>
      <c r="K23" s="14">
        <f>SUMIF('[1]Unit Details'!D2:D871,"MIOPA",'[1]Unit Details'!M2:M871)</f>
        <v>0</v>
      </c>
      <c r="L23" s="14">
        <f>SUMIF('[1]Unit Details'!D2:D871,"MIOPA",'[1]Unit Details'!N2:N871)</f>
        <v>0</v>
      </c>
      <c r="M23" s="15">
        <f t="shared" si="3"/>
        <v>0</v>
      </c>
      <c r="N23" s="16">
        <f>SUMIF('[1]Unit Details'!B2:B871,"MI",'[1]Unit Details'!O2:O871)</f>
        <v>59.6</v>
      </c>
      <c r="O23" s="17">
        <v>36</v>
      </c>
      <c r="P23" s="10"/>
      <c r="Q23" s="11"/>
    </row>
    <row r="24" spans="1:17" x14ac:dyDescent="0.4">
      <c r="A24" s="12" t="s">
        <v>31</v>
      </c>
      <c r="B24" s="13">
        <f>COUNTIF('[1]Unit Details'!B2:B871,"WI")</f>
        <v>7</v>
      </c>
      <c r="C24" s="14">
        <f t="shared" si="4"/>
        <v>340</v>
      </c>
      <c r="D24" s="14">
        <f t="shared" si="4"/>
        <v>1542</v>
      </c>
      <c r="E24" s="15">
        <f t="shared" si="1"/>
        <v>1882</v>
      </c>
      <c r="F24" s="13">
        <f>COUNTIF('[1]Unit Details'!D2:D871,"WIFSU")</f>
        <v>7</v>
      </c>
      <c r="G24" s="14">
        <f>SUMIF('[1]Unit Details'!D2:D871,"WIFSU",'[1]Unit Details'!M2:M871)</f>
        <v>340</v>
      </c>
      <c r="H24" s="14">
        <f>SUMIF('[1]Unit Details'!D2:D871,"WIFSU",'[1]Unit Details'!N2:N871)</f>
        <v>1542</v>
      </c>
      <c r="I24" s="15">
        <f t="shared" si="2"/>
        <v>1882</v>
      </c>
      <c r="J24" s="13">
        <f>COUNTIF('[1]Unit Details'!D2:D871,"WIOPA")</f>
        <v>0</v>
      </c>
      <c r="K24" s="14">
        <f>SUMIF('[1]Unit Details'!D2:D871,"WIOPA",'[1]Unit Details'!M2:M871)</f>
        <v>0</v>
      </c>
      <c r="L24" s="14">
        <f>SUMIF('[1]Unit Details'!D2:D871,"WIOPA",'[1]Unit Details'!N2:N871)</f>
        <v>0</v>
      </c>
      <c r="M24" s="15">
        <f t="shared" si="3"/>
        <v>0</v>
      </c>
      <c r="N24" s="16">
        <f>SUMIF('[1]Unit Details'!B2:B871,"WI",'[1]Unit Details'!O2:O871)</f>
        <v>8.5</v>
      </c>
      <c r="O24" s="17">
        <v>5</v>
      </c>
      <c r="P24" s="10"/>
      <c r="Q24" s="11"/>
    </row>
    <row r="25" spans="1:17" ht="12.6" thickBot="1" x14ac:dyDescent="0.45">
      <c r="A25" s="20" t="s">
        <v>32</v>
      </c>
      <c r="B25" s="21">
        <f>COUNTIF('[1]Unit Details'!B2:B871,"MN")</f>
        <v>1</v>
      </c>
      <c r="C25" s="22">
        <f t="shared" si="4"/>
        <v>252</v>
      </c>
      <c r="D25" s="22">
        <f t="shared" si="4"/>
        <v>693</v>
      </c>
      <c r="E25" s="23">
        <f t="shared" si="1"/>
        <v>945</v>
      </c>
      <c r="F25" s="21">
        <f>COUNTIF('[1]Unit Details'!D2:D871,"MNFSU")</f>
        <v>1</v>
      </c>
      <c r="G25" s="22">
        <f>SUMIF('[1]Unit Details'!D2:D871,"MNFSU",'[1]Unit Details'!M2:M871)</f>
        <v>252</v>
      </c>
      <c r="H25" s="22">
        <f>SUMIF('[1]Unit Details'!D2:D871,"MNFSU",'[1]Unit Details'!N2:N871)</f>
        <v>693</v>
      </c>
      <c r="I25" s="23">
        <f t="shared" si="2"/>
        <v>945</v>
      </c>
      <c r="J25" s="21">
        <f>COUNTIF('[1]Unit Details'!D2:D871,"MNOPA")</f>
        <v>0</v>
      </c>
      <c r="K25" s="22">
        <f>SUMIF('[1]Unit Details'!D2:D871,"MNOPA",'[1]Unit Details'!M2:M871)</f>
        <v>0</v>
      </c>
      <c r="L25" s="22">
        <f>SUMIF('[1]Unit Details'!D2:D871,"MNOPA",'[1]Unit Details'!N2:N871)</f>
        <v>0</v>
      </c>
      <c r="M25" s="23">
        <f t="shared" si="3"/>
        <v>0</v>
      </c>
      <c r="N25" s="24">
        <f>SUMIF('[1]Unit Details'!B2:B871,"MN",'[1]Unit Details'!O2:O871)</f>
        <v>3</v>
      </c>
      <c r="O25" s="25">
        <v>1</v>
      </c>
      <c r="P25" s="10"/>
      <c r="Q25" s="11"/>
    </row>
    <row r="26" spans="1:17" ht="12.6" thickBot="1" x14ac:dyDescent="0.45">
      <c r="A26" s="26"/>
      <c r="B26" s="27"/>
      <c r="C26" s="28"/>
      <c r="D26" s="28"/>
      <c r="E26" s="28"/>
      <c r="F26" s="27"/>
      <c r="G26" s="28"/>
      <c r="H26" s="28"/>
      <c r="I26" s="28"/>
      <c r="J26" s="27"/>
      <c r="K26" s="28"/>
      <c r="L26" s="28"/>
      <c r="M26" s="28"/>
      <c r="N26" s="28"/>
      <c r="O26" s="27"/>
    </row>
    <row r="27" spans="1:17" ht="12.6" thickBot="1" x14ac:dyDescent="0.45">
      <c r="A27" s="29" t="s">
        <v>1</v>
      </c>
      <c r="B27" s="30">
        <f t="shared" ref="B27:H27" si="5">SUM(B3:B26)</f>
        <v>870</v>
      </c>
      <c r="C27" s="31">
        <f>SUM(C3:C26)</f>
        <v>352696</v>
      </c>
      <c r="D27" s="31">
        <f t="shared" si="5"/>
        <v>3132224</v>
      </c>
      <c r="E27" s="32">
        <f t="shared" si="5"/>
        <v>3484920</v>
      </c>
      <c r="F27" s="33">
        <f t="shared" si="5"/>
        <v>588</v>
      </c>
      <c r="G27" s="31">
        <f t="shared" si="5"/>
        <v>126070</v>
      </c>
      <c r="H27" s="31">
        <f t="shared" si="5"/>
        <v>1245944</v>
      </c>
      <c r="I27" s="32">
        <f>G27+H27</f>
        <v>1372014</v>
      </c>
      <c r="J27" s="33">
        <f>SUM(J3:J26)</f>
        <v>282</v>
      </c>
      <c r="K27" s="31">
        <f>SUM(K3:K26)</f>
        <v>226626</v>
      </c>
      <c r="L27" s="31">
        <f>SUM(L3:L26)</f>
        <v>1886280</v>
      </c>
      <c r="M27" s="32">
        <f>SUM(M3:M25)</f>
        <v>2112906</v>
      </c>
      <c r="N27" s="34">
        <f>SUM(N3:N25)</f>
        <v>2689.8000000000006</v>
      </c>
      <c r="O27" s="35">
        <f>SUM(O3:O26)</f>
        <v>582</v>
      </c>
    </row>
    <row r="29" spans="1:17" x14ac:dyDescent="0.4">
      <c r="A29" s="37" t="s">
        <v>33</v>
      </c>
      <c r="B29" s="37"/>
      <c r="C29" s="37"/>
      <c r="D29" s="37"/>
      <c r="E29" s="37"/>
      <c r="F29" s="38"/>
      <c r="G29" s="37"/>
      <c r="H29" s="37"/>
      <c r="I29" s="39"/>
      <c r="J29" s="37"/>
      <c r="K29" s="37"/>
      <c r="L29" s="37"/>
      <c r="M29" s="37"/>
      <c r="N29" s="37"/>
      <c r="O29" s="37"/>
    </row>
    <row r="30" spans="1:17" x14ac:dyDescent="0.4">
      <c r="A30" s="41" t="s">
        <v>34</v>
      </c>
      <c r="B30" s="41"/>
      <c r="C30" s="41"/>
      <c r="D30" s="41"/>
      <c r="E30" s="41"/>
      <c r="F30" s="41"/>
      <c r="G30" s="41"/>
      <c r="H30" s="41"/>
      <c r="I30" s="41"/>
      <c r="J30" s="41"/>
      <c r="K30" s="41"/>
      <c r="L30" s="41"/>
      <c r="M30" s="41"/>
      <c r="N30" s="41"/>
      <c r="O30" s="41"/>
    </row>
    <row r="31" spans="1:17" x14ac:dyDescent="0.4">
      <c r="A31" s="41"/>
      <c r="B31" s="41"/>
      <c r="C31" s="41"/>
      <c r="D31" s="41"/>
      <c r="E31" s="41"/>
      <c r="F31" s="41"/>
      <c r="G31" s="41"/>
      <c r="H31" s="41"/>
      <c r="I31" s="41"/>
      <c r="J31" s="41"/>
      <c r="K31" s="41"/>
      <c r="L31" s="41"/>
      <c r="M31" s="41"/>
      <c r="N31" s="41"/>
      <c r="O31" s="41"/>
    </row>
    <row r="32" spans="1:17" x14ac:dyDescent="0.4">
      <c r="A32" s="36"/>
      <c r="B32" s="37"/>
      <c r="C32" s="37"/>
      <c r="D32" s="37"/>
      <c r="E32" s="37"/>
      <c r="F32" s="37"/>
      <c r="G32" s="37"/>
      <c r="H32" s="37"/>
      <c r="I32" s="37"/>
      <c r="J32" s="37"/>
      <c r="K32" s="37"/>
      <c r="L32" s="37"/>
      <c r="M32" s="37"/>
      <c r="N32" s="37"/>
      <c r="O32" s="37"/>
    </row>
    <row r="33" spans="1:15" x14ac:dyDescent="0.4">
      <c r="A33" s="40" t="s">
        <v>35</v>
      </c>
      <c r="B33" s="40"/>
      <c r="C33" s="40"/>
      <c r="D33" s="40"/>
      <c r="E33" s="40"/>
      <c r="F33" s="40"/>
      <c r="G33" s="40"/>
      <c r="H33" s="40"/>
      <c r="I33" s="40"/>
      <c r="J33" s="40"/>
      <c r="K33" s="40"/>
      <c r="L33" s="40"/>
      <c r="M33" s="40"/>
      <c r="N33" s="40"/>
      <c r="O33" s="40"/>
    </row>
    <row r="34" spans="1:15" ht="25.5" customHeight="1" x14ac:dyDescent="0.4">
      <c r="A34" s="40"/>
      <c r="B34" s="40"/>
      <c r="C34" s="40"/>
      <c r="D34" s="40"/>
      <c r="E34" s="40"/>
      <c r="F34" s="40"/>
      <c r="G34" s="40"/>
      <c r="H34" s="40"/>
      <c r="I34" s="40"/>
      <c r="J34" s="40"/>
      <c r="K34" s="40"/>
      <c r="L34" s="40"/>
      <c r="M34" s="40"/>
      <c r="N34" s="40"/>
      <c r="O34" s="40"/>
    </row>
  </sheetData>
  <autoFilter ref="A1:A31" xr:uid="{00000000-0009-0000-0000-000000000000}"/>
  <mergeCells count="8">
    <mergeCell ref="A33:O34"/>
    <mergeCell ref="A30:O31"/>
    <mergeCell ref="A1:A2"/>
    <mergeCell ref="B1:E1"/>
    <mergeCell ref="F1:I1"/>
    <mergeCell ref="J1:M1"/>
    <mergeCell ref="N1:N2"/>
    <mergeCell ref="O1:O2"/>
  </mergeCells>
  <pageMargins left="0.25" right="0.25" top="1" bottom="1" header="0.5" footer="0.5"/>
  <pageSetup scale="88" orientation="landscape" r:id="rId1"/>
  <headerFooter alignWithMargins="0">
    <oddHeader>&amp;C&amp;"Arial,Bold"&amp;12National Summary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Zosh, Jennifer Mitchell</dc:creator>
  <cp:lastModifiedBy>Zosh, Jennifer Mitchell</cp:lastModifiedBy>
  <dcterms:created xsi:type="dcterms:W3CDTF">2023-08-15T16:56:15Z</dcterms:created>
  <dcterms:modified xsi:type="dcterms:W3CDTF">2023-08-16T13:11:27Z</dcterms:modified>
</cp:coreProperties>
</file>