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524"/>
  </bookViews>
  <sheets>
    <sheet name="Cover" sheetId="1" r:id="rId1"/>
    <sheet name="T1 SH Proj Rel" sheetId="2" r:id="rId2"/>
    <sheet name="T2 DNFH SH Egg Plan" sheetId="3" r:id="rId3"/>
    <sheet name="T3 SH Mkg Plan" sheetId="4" r:id="rId4"/>
    <sheet name="T4 SpCk Proj Rel" sheetId="5" r:id="rId5"/>
    <sheet name="T5 SpCk Mkg Plan" sheetId="6" r:id="rId6"/>
    <sheet name="T6 SpCk Ret Est" sheetId="7" r:id="rId7"/>
    <sheet name="T7 SpCk Adult Disp" sheetId="8" r:id="rId8"/>
    <sheet name="T8 Coho Proj Rel" sheetId="9" r:id="rId9"/>
    <sheet name="T9 Coho Mkg Plan" sheetId="10" r:id="rId10"/>
    <sheet name="T10 FaCk Proj Rel" sheetId="11" r:id="rId11"/>
    <sheet name="T11 FaCk Mkg Plan" sheetId="12" r:id="rId12"/>
    <sheet name="T12 BroodCalc" sheetId="13" r:id="rId13"/>
  </sheets>
  <calcPr calcId="145621"/>
</workbook>
</file>

<file path=xl/calcChain.xml><?xml version="1.0" encoding="utf-8"?>
<calcChain xmlns="http://schemas.openxmlformats.org/spreadsheetml/2006/main">
  <c r="R26" i="13" l="1"/>
  <c r="S26" i="13" s="1"/>
  <c r="N26" i="13"/>
  <c r="O26" i="13" s="1"/>
  <c r="P26" i="13" s="1"/>
  <c r="Q26" i="13" s="1"/>
  <c r="M26" i="13"/>
  <c r="L26" i="13"/>
  <c r="L25" i="13"/>
  <c r="R24" i="13"/>
  <c r="S24" i="13" s="1"/>
  <c r="N24" i="13"/>
  <c r="O24" i="13" s="1"/>
  <c r="P24" i="13" s="1"/>
  <c r="Q24" i="13" s="1"/>
  <c r="M24" i="13"/>
  <c r="L24" i="13"/>
  <c r="L23" i="13"/>
  <c r="N22" i="13"/>
  <c r="O22" i="13" s="1"/>
  <c r="P22" i="13" s="1"/>
  <c r="Q22" i="13" s="1"/>
  <c r="R22" i="13" s="1"/>
  <c r="S22" i="13" s="1"/>
  <c r="M22" i="13"/>
  <c r="L22" i="13"/>
  <c r="L21" i="13"/>
  <c r="N20" i="13"/>
  <c r="O20" i="13" s="1"/>
  <c r="P20" i="13" s="1"/>
  <c r="Q20" i="13" s="1"/>
  <c r="M20" i="13"/>
  <c r="L20" i="13"/>
  <c r="L19" i="13"/>
  <c r="R18" i="13"/>
  <c r="S18" i="13" s="1"/>
  <c r="N18" i="13"/>
  <c r="O18" i="13" s="1"/>
  <c r="P18" i="13" s="1"/>
  <c r="Q18" i="13" s="1"/>
  <c r="M18" i="13"/>
  <c r="L18" i="13"/>
  <c r="L17" i="13"/>
  <c r="R16" i="13"/>
  <c r="S16" i="13" s="1"/>
  <c r="N16" i="13"/>
  <c r="O16" i="13" s="1"/>
  <c r="P16" i="13" s="1"/>
  <c r="Q16" i="13" s="1"/>
  <c r="M16" i="13"/>
  <c r="L16" i="13"/>
  <c r="L15" i="13"/>
  <c r="L14" i="13"/>
  <c r="M13" i="13"/>
  <c r="N13" i="13" s="1"/>
  <c r="O13" i="13" s="1"/>
  <c r="P13" i="13" s="1"/>
  <c r="Q13" i="13" s="1"/>
  <c r="R13" i="13" s="1"/>
  <c r="S13" i="13" s="1"/>
  <c r="L13" i="13"/>
  <c r="L12" i="13"/>
  <c r="R11" i="13"/>
  <c r="S11" i="13" s="1"/>
  <c r="N11" i="13"/>
  <c r="O11" i="13" s="1"/>
  <c r="P11" i="13" s="1"/>
  <c r="Q11" i="13" s="1"/>
  <c r="M11" i="13"/>
  <c r="L11" i="13"/>
  <c r="M10" i="13"/>
  <c r="N10" i="13" s="1"/>
  <c r="O10" i="13" s="1"/>
  <c r="P10" i="13" s="1"/>
  <c r="L10" i="13"/>
  <c r="M9" i="13"/>
  <c r="N9" i="13" s="1"/>
  <c r="O9" i="13" s="1"/>
  <c r="P9" i="13" s="1"/>
  <c r="L9" i="13"/>
  <c r="L8" i="13"/>
  <c r="N7" i="13"/>
  <c r="O7" i="13" s="1"/>
  <c r="P7" i="13" s="1"/>
  <c r="M7" i="13"/>
  <c r="L7" i="13"/>
  <c r="M6" i="13"/>
  <c r="N6" i="13" s="1"/>
  <c r="O6" i="13" s="1"/>
  <c r="P6" i="13" s="1"/>
  <c r="L6" i="13"/>
  <c r="N13" i="12"/>
  <c r="J13" i="12"/>
  <c r="I13" i="12"/>
  <c r="O11" i="12"/>
  <c r="O13" i="12" s="1"/>
  <c r="N11" i="12"/>
  <c r="M11" i="12"/>
  <c r="M13" i="12" s="1"/>
  <c r="L11" i="12"/>
  <c r="L13" i="12" s="1"/>
  <c r="K11" i="12"/>
  <c r="K13" i="12" s="1"/>
  <c r="J11" i="12"/>
  <c r="I11" i="12"/>
  <c r="H11" i="12"/>
  <c r="H13" i="12" s="1"/>
  <c r="Q1" i="12"/>
  <c r="L13" i="11"/>
  <c r="K13" i="11"/>
  <c r="P11" i="11"/>
  <c r="P13" i="11" s="1"/>
  <c r="O11" i="11"/>
  <c r="O13" i="11" s="1"/>
  <c r="N11" i="11"/>
  <c r="N13" i="11" s="1"/>
  <c r="M11" i="11"/>
  <c r="M13" i="11" s="1"/>
  <c r="L11" i="11"/>
  <c r="K11" i="11"/>
  <c r="I11" i="11"/>
  <c r="I13" i="11" s="1"/>
  <c r="H11" i="11"/>
  <c r="H13" i="11" s="1"/>
  <c r="Q1" i="11"/>
  <c r="J9" i="10"/>
  <c r="H9" i="10"/>
  <c r="Q1" i="10"/>
  <c r="K9" i="9"/>
  <c r="H9" i="9"/>
  <c r="Q1" i="9"/>
  <c r="H1" i="8"/>
  <c r="F31" i="7"/>
  <c r="E31" i="7"/>
  <c r="D31" i="7"/>
  <c r="C31" i="7"/>
  <c r="E30" i="7"/>
  <c r="E29" i="7"/>
  <c r="E28" i="7"/>
  <c r="C22" i="7"/>
  <c r="B22" i="7"/>
  <c r="F12" i="7"/>
  <c r="E11" i="7"/>
  <c r="E10" i="7"/>
  <c r="E9" i="7"/>
  <c r="E8" i="7"/>
  <c r="E7" i="7"/>
  <c r="E12" i="7" s="1"/>
  <c r="I1" i="7"/>
  <c r="O24" i="6"/>
  <c r="N24" i="6"/>
  <c r="M24" i="6"/>
  <c r="L24" i="6"/>
  <c r="K24" i="6"/>
  <c r="J24" i="6"/>
  <c r="I24" i="6"/>
  <c r="H24" i="6"/>
  <c r="O19" i="6"/>
  <c r="N19" i="6"/>
  <c r="M19" i="6"/>
  <c r="M26" i="6" s="1"/>
  <c r="L19" i="6"/>
  <c r="L26" i="6" s="1"/>
  <c r="K19" i="6"/>
  <c r="J19" i="6"/>
  <c r="I19" i="6"/>
  <c r="H19" i="6"/>
  <c r="H26" i="6" s="1"/>
  <c r="O10" i="6"/>
  <c r="O26" i="6" s="1"/>
  <c r="N10" i="6"/>
  <c r="N26" i="6" s="1"/>
  <c r="L10" i="6"/>
  <c r="J10" i="6"/>
  <c r="J26" i="6" s="1"/>
  <c r="I10" i="6"/>
  <c r="I26" i="6" s="1"/>
  <c r="H10" i="6"/>
  <c r="K5" i="6"/>
  <c r="K10" i="6" s="1"/>
  <c r="K26" i="6" s="1"/>
  <c r="Q1" i="6"/>
  <c r="M24" i="5"/>
  <c r="P22" i="5"/>
  <c r="O22" i="5"/>
  <c r="N22" i="5"/>
  <c r="M22" i="5"/>
  <c r="L22" i="5"/>
  <c r="J22" i="5"/>
  <c r="I22" i="5"/>
  <c r="H22" i="5"/>
  <c r="P16" i="5"/>
  <c r="O16" i="5"/>
  <c r="N16" i="5"/>
  <c r="N24" i="5" s="1"/>
  <c r="M16" i="5"/>
  <c r="L16" i="5"/>
  <c r="J16" i="5"/>
  <c r="I16" i="5"/>
  <c r="I24" i="5" s="1"/>
  <c r="H16" i="5"/>
  <c r="P9" i="5"/>
  <c r="P24" i="5" s="1"/>
  <c r="O9" i="5"/>
  <c r="O24" i="5" s="1"/>
  <c r="M9" i="5"/>
  <c r="L9" i="5"/>
  <c r="L24" i="5" s="1"/>
  <c r="J9" i="5"/>
  <c r="J24" i="5" s="1"/>
  <c r="I9" i="5"/>
  <c r="H9" i="5"/>
  <c r="H24" i="5" s="1"/>
  <c r="Q1" i="5"/>
  <c r="L17" i="4"/>
  <c r="O15" i="4"/>
  <c r="N15" i="4"/>
  <c r="N17" i="4" s="1"/>
  <c r="M15" i="4"/>
  <c r="M17" i="4" s="1"/>
  <c r="L15" i="4"/>
  <c r="K15" i="4"/>
  <c r="J15" i="4"/>
  <c r="I15" i="4"/>
  <c r="H15" i="4"/>
  <c r="O9" i="4"/>
  <c r="O17" i="4" s="1"/>
  <c r="M9" i="4"/>
  <c r="L9" i="4"/>
  <c r="J9" i="4"/>
  <c r="J17" i="4" s="1"/>
  <c r="H9" i="4"/>
  <c r="H17" i="4" s="1"/>
  <c r="I8" i="4"/>
  <c r="I7" i="4"/>
  <c r="K7" i="4" s="1"/>
  <c r="I6" i="4"/>
  <c r="K6" i="4" s="1"/>
  <c r="I5" i="4"/>
  <c r="K5" i="4" s="1"/>
  <c r="K9" i="4" s="1"/>
  <c r="K17" i="4" s="1"/>
  <c r="L15" i="3"/>
  <c r="I15" i="3"/>
  <c r="G15" i="3"/>
  <c r="F15" i="3"/>
  <c r="D15" i="3"/>
  <c r="C14" i="3"/>
  <c r="C13" i="3"/>
  <c r="L12" i="3"/>
  <c r="C12" i="3"/>
  <c r="K11" i="3"/>
  <c r="K15" i="3" s="1"/>
  <c r="J11" i="3"/>
  <c r="C11" i="3"/>
  <c r="K10" i="3"/>
  <c r="J10" i="3"/>
  <c r="J15" i="3" s="1"/>
  <c r="C10" i="3"/>
  <c r="C9" i="3"/>
  <c r="C8" i="3"/>
  <c r="C7" i="3"/>
  <c r="C6" i="3"/>
  <c r="C5" i="3"/>
  <c r="C4" i="3"/>
  <c r="M1" i="3"/>
  <c r="O15" i="2"/>
  <c r="O17" i="2" s="1"/>
  <c r="N15" i="2"/>
  <c r="M15" i="2"/>
  <c r="L15" i="2"/>
  <c r="K15" i="2"/>
  <c r="K17" i="2" s="1"/>
  <c r="I15" i="2"/>
  <c r="I17" i="2" s="1"/>
  <c r="H15" i="2"/>
  <c r="O9" i="2"/>
  <c r="N9" i="2"/>
  <c r="M9" i="2"/>
  <c r="K9" i="2"/>
  <c r="I9" i="2"/>
  <c r="H9" i="2"/>
  <c r="L7" i="2"/>
  <c r="L6" i="2"/>
  <c r="L5" i="2"/>
  <c r="L9" i="2" s="1"/>
  <c r="L17" i="2" s="1"/>
  <c r="Q1" i="2"/>
  <c r="V9" i="13" l="1"/>
  <c r="Q9" i="13"/>
  <c r="R9" i="13" s="1"/>
  <c r="S9" i="13" s="1"/>
  <c r="U22" i="13"/>
  <c r="T22" i="13"/>
  <c r="Q7" i="13"/>
  <c r="R7" i="13"/>
  <c r="S7" i="13" s="1"/>
  <c r="V7" i="13"/>
  <c r="T13" i="13"/>
  <c r="U13" i="13"/>
  <c r="Q6" i="13"/>
  <c r="R6" i="13" s="1"/>
  <c r="S6" i="13" s="1"/>
  <c r="V6" i="13"/>
  <c r="M12" i="13"/>
  <c r="N12" i="13" s="1"/>
  <c r="O12" i="13" s="1"/>
  <c r="P12" i="13" s="1"/>
  <c r="U16" i="13"/>
  <c r="T16" i="13"/>
  <c r="M19" i="13"/>
  <c r="N19" i="13" s="1"/>
  <c r="O19" i="13" s="1"/>
  <c r="P19" i="13" s="1"/>
  <c r="Q19" i="13" s="1"/>
  <c r="R19" i="13" s="1"/>
  <c r="S19" i="13" s="1"/>
  <c r="T19" i="13" s="1"/>
  <c r="U24" i="13"/>
  <c r="T24" i="13"/>
  <c r="C15" i="3"/>
  <c r="R10" i="13"/>
  <c r="S10" i="13" s="1"/>
  <c r="V10" i="13"/>
  <c r="M17" i="13"/>
  <c r="N17" i="13" s="1"/>
  <c r="O17" i="13" s="1"/>
  <c r="P17" i="13" s="1"/>
  <c r="M25" i="13"/>
  <c r="N25" i="13" s="1"/>
  <c r="O25" i="13" s="1"/>
  <c r="P25" i="13" s="1"/>
  <c r="H17" i="2"/>
  <c r="M17" i="2"/>
  <c r="M8" i="13"/>
  <c r="N8" i="13" s="1"/>
  <c r="O8" i="13" s="1"/>
  <c r="P8" i="13" s="1"/>
  <c r="Q10" i="13"/>
  <c r="M15" i="13"/>
  <c r="N15" i="13" s="1"/>
  <c r="O15" i="13" s="1"/>
  <c r="P15" i="13" s="1"/>
  <c r="R20" i="13"/>
  <c r="S20" i="13" s="1"/>
  <c r="U23" i="13"/>
  <c r="M23" i="13"/>
  <c r="N23" i="13" s="1"/>
  <c r="O23" i="13" s="1"/>
  <c r="P23" i="13" s="1"/>
  <c r="Q23" i="13" s="1"/>
  <c r="R23" i="13" s="1"/>
  <c r="S23" i="13" s="1"/>
  <c r="T23" i="13" s="1"/>
  <c r="N17" i="2"/>
  <c r="U11" i="13"/>
  <c r="T11" i="13"/>
  <c r="U18" i="13"/>
  <c r="T18" i="13"/>
  <c r="M21" i="13"/>
  <c r="N21" i="13" s="1"/>
  <c r="O21" i="13" s="1"/>
  <c r="P21" i="13" s="1"/>
  <c r="U26" i="13"/>
  <c r="T26" i="13"/>
  <c r="I9" i="4"/>
  <c r="I17" i="4" s="1"/>
  <c r="M14" i="13"/>
  <c r="N14" i="13" s="1"/>
  <c r="O14" i="13" s="1"/>
  <c r="P14" i="13" s="1"/>
  <c r="T6" i="13" l="1"/>
  <c r="U6" i="13"/>
  <c r="T9" i="13"/>
  <c r="U9" i="13"/>
  <c r="U20" i="13"/>
  <c r="T20" i="13"/>
  <c r="Q25" i="13"/>
  <c r="R25" i="13" s="1"/>
  <c r="S25" i="13" s="1"/>
  <c r="V14" i="13"/>
  <c r="Q14" i="13"/>
  <c r="R14" i="13" s="1"/>
  <c r="S14" i="13" s="1"/>
  <c r="Q15" i="13"/>
  <c r="R15" i="13"/>
  <c r="S15" i="13" s="1"/>
  <c r="T10" i="13"/>
  <c r="U10" i="13"/>
  <c r="U7" i="13"/>
  <c r="T7" i="13"/>
  <c r="Q17" i="13"/>
  <c r="R17" i="13" s="1"/>
  <c r="S17" i="13" s="1"/>
  <c r="U19" i="13"/>
  <c r="V12" i="13"/>
  <c r="Q12" i="13"/>
  <c r="R12" i="13" s="1"/>
  <c r="S12" i="13" s="1"/>
  <c r="V8" i="13"/>
  <c r="R8" i="13"/>
  <c r="S8" i="13" s="1"/>
  <c r="Q8" i="13"/>
  <c r="Q21" i="13"/>
  <c r="R21" i="13" s="1"/>
  <c r="S21" i="13" s="1"/>
  <c r="T14" i="13" l="1"/>
  <c r="U14" i="13"/>
  <c r="T17" i="13"/>
  <c r="U17" i="13"/>
  <c r="T21" i="13"/>
  <c r="U21" i="13"/>
  <c r="T12" i="13"/>
  <c r="U12" i="13"/>
  <c r="T25" i="13"/>
  <c r="U25" i="13"/>
  <c r="T8" i="13"/>
  <c r="U8" i="13"/>
  <c r="T15" i="13"/>
  <c r="U15" i="13"/>
</calcChain>
</file>

<file path=xl/sharedStrings.xml><?xml version="1.0" encoding="utf-8"?>
<sst xmlns="http://schemas.openxmlformats.org/spreadsheetml/2006/main" count="759" uniqueCount="340">
  <si>
    <t>Table 2. 2015 DNFH Steelhead Spawning/Egg Take Plan - BY 2015</t>
  </si>
  <si>
    <t>Table 5. Spring/Summer Chinook Salmon Marking Plans, 2015.</t>
  </si>
  <si>
    <t>Table 4. Clearwater Basin Spring/Summer Chinook Salmon Projected Releases, 2015.</t>
  </si>
  <si>
    <t>Table 1. Clearwater Basin Steelhead Projected Releases, 2015.</t>
  </si>
  <si>
    <t>Table 3. Steelhead Marking Plans, 2015.</t>
  </si>
  <si>
    <t>2015Clearwater AOP</t>
  </si>
  <si>
    <t>Table 8. Clearwater Basin Coho Projected Releases, 2015.</t>
  </si>
  <si>
    <t>Table 9. Coho Marking Plans, 2015.</t>
  </si>
  <si>
    <t>Table 7a. Sites, release numbers for adult Spring Chinook Salmon, when all Clearwater Basin Production Programs are above broodstock, harvest and C&amp;S needs.*</t>
  </si>
  <si>
    <t>Table 10. Clearwater Basin Fall Chinook Salmon Projected Releases, 2015.</t>
  </si>
  <si>
    <t>2015 Clearwater AOP</t>
  </si>
  <si>
    <t>Table 11. Fall Chinook Salmon Marking Plans, 2015.</t>
  </si>
  <si>
    <t>Table 7b.  Proposed hatchery identifying marks for adult spring Chinook salmon outplanting in the Clearwater River.</t>
  </si>
  <si>
    <t>Release Location</t>
  </si>
  <si>
    <t>Table 12. Broodstock Calculator for all programs, 2015.</t>
  </si>
  <si>
    <t>PROGRAM INPUTS</t>
  </si>
  <si>
    <t>HISTORICAL HATCHERY PERFORMANCE METRICS (5-YR AVG)</t>
  </si>
  <si>
    <t>Fish Hatchery</t>
  </si>
  <si>
    <t>FORM CALCULATED VALUES</t>
  </si>
  <si>
    <t>Agency</t>
  </si>
  <si>
    <t>Species</t>
  </si>
  <si>
    <t>Stock</t>
  </si>
  <si>
    <t>Brood Year</t>
  </si>
  <si>
    <t>Marking Dates</t>
  </si>
  <si>
    <t>Program Goal</t>
  </si>
  <si>
    <t>Estimated Release</t>
  </si>
  <si>
    <t>No Mark or Clip</t>
  </si>
  <si>
    <t>AD Only</t>
  </si>
  <si>
    <t>AD/CWT</t>
  </si>
  <si>
    <t>CWT Only</t>
  </si>
  <si>
    <t>PIT</t>
  </si>
  <si>
    <t>Other Marks</t>
  </si>
  <si>
    <t>Marking Agency</t>
  </si>
  <si>
    <t>Comments</t>
  </si>
  <si>
    <t>HATCHERY</t>
  </si>
  <si>
    <t>PROGRAM</t>
  </si>
  <si>
    <t>FORMAL RELEASE GOAL            (C)</t>
  </si>
  <si>
    <t>COMANAGER APPROVED CUSHION % (1)     (D)</t>
  </si>
  <si>
    <t>% FEMALES IN BROODSTOCK (E)</t>
  </si>
  <si>
    <t>% MORTALITY DURING HOLDING       (F)</t>
  </si>
  <si>
    <t>GREEN EGG FECUNDITY (G)</t>
  </si>
  <si>
    <t>% SURVIVAL AFTER DISEASE CULLING (2)                               (H)</t>
  </si>
  <si>
    <t>% SURVIVAL GREEN TO EYED EGG        (I)</t>
  </si>
  <si>
    <t>%  SURVIVAL EYED EGG TO RELEASE       (J)</t>
  </si>
  <si>
    <t>RELEASE GOAL WITH CUSHION       (K)</t>
  </si>
  <si>
    <t>EYED EGGS       (L)</t>
  </si>
  <si>
    <t>GREEN EGGS       (N)</t>
  </si>
  <si>
    <t>GREEN EGGS BEFORE DISEASE CULL       (M)</t>
  </si>
  <si>
    <t>FEMALES SPAWNED              (O)</t>
  </si>
  <si>
    <t>MALES SPAWNED        (P)</t>
  </si>
  <si>
    <t>TOTAL ADULTS SPAWNED (Q)</t>
  </si>
  <si>
    <t>TRAPPED ADULTS NEEDED         ( R )</t>
  </si>
  <si>
    <t>Table 6a.  FWS predicted 2015 returns of spring Chinook salmon to the Clearwater River from Dworshak and Kooskia Releases</t>
  </si>
  <si>
    <t>Site</t>
  </si>
  <si>
    <t>Release Date</t>
  </si>
  <si>
    <t>Average FPP</t>
  </si>
  <si>
    <t>Eagle Creek NFH</t>
  </si>
  <si>
    <t>Ocean Age Class</t>
  </si>
  <si>
    <t>E = Early Return</t>
  </si>
  <si>
    <t>Spawn Date 2015</t>
  </si>
  <si>
    <t>Total Female Spawned</t>
  </si>
  <si>
    <t>Female DW</t>
  </si>
  <si>
    <t>Female  CWH</t>
  </si>
  <si>
    <t>Female S Fork Local BS CWH</t>
  </si>
  <si>
    <t>Female    MVH</t>
  </si>
  <si>
    <t>Female NPT Kelt</t>
  </si>
  <si>
    <t>Eggs/ Female</t>
  </si>
  <si>
    <t>Grn Eggs incub @ DWO for CWH</t>
  </si>
  <si>
    <t>Grn Eggs incub @ Dwor for Local BS CWH</t>
  </si>
  <si>
    <t>Grn Eggs  to CWH for MVH</t>
  </si>
  <si>
    <t>Eyed Eggs into DW Nursery</t>
  </si>
  <si>
    <t>Eyed Eggs To I.E / Research Programs</t>
  </si>
  <si>
    <t>1 E</t>
  </si>
  <si>
    <t>Dworshak NFH</t>
  </si>
  <si>
    <t>Kill spawn-cold water</t>
  </si>
  <si>
    <t>Total</t>
  </si>
  <si>
    <t>Broodstock Need1</t>
  </si>
  <si>
    <t>I -Ocean</t>
  </si>
  <si>
    <t>NPT</t>
  </si>
  <si>
    <t>Coho</t>
  </si>
  <si>
    <t>Clearwater</t>
  </si>
  <si>
    <t>Lapwai Creek</t>
  </si>
  <si>
    <t>early March</t>
  </si>
  <si>
    <t>ADULTS TRAPPED TO MEET 1:1 RATIO         (S)</t>
  </si>
  <si>
    <t>SMOLTS PER TRAPPED ADULTS NEEDED          (T)</t>
  </si>
  <si>
    <t>Prefered Trapping Site</t>
  </si>
  <si>
    <t>Eagle Creek</t>
  </si>
  <si>
    <t>June</t>
  </si>
  <si>
    <t>FWS</t>
  </si>
  <si>
    <t>Smolt - direct stream, 20 fpp</t>
  </si>
  <si>
    <t>Clear Creek</t>
  </si>
  <si>
    <t>Smolt - acclimated, 20 fpp</t>
  </si>
  <si>
    <t>Cascade FH</t>
  </si>
  <si>
    <t>TBD</t>
  </si>
  <si>
    <t>July</t>
  </si>
  <si>
    <t>ODFW</t>
  </si>
  <si>
    <t>Early July</t>
  </si>
  <si>
    <t>Lyons Ferry</t>
  </si>
  <si>
    <t>Hatchery Source</t>
  </si>
  <si>
    <t>Guidline Range</t>
  </si>
  <si>
    <t>Proposed Max</t>
  </si>
  <si>
    <t>Hatchery / Location</t>
  </si>
  <si>
    <t>Mark</t>
  </si>
  <si>
    <t>Purpose</t>
  </si>
  <si>
    <t>Selway Basin</t>
  </si>
  <si>
    <t>Dworshak</t>
  </si>
  <si>
    <t>left opercle v-notch</t>
  </si>
  <si>
    <t>outplant</t>
  </si>
  <si>
    <t>McGruder</t>
  </si>
  <si>
    <t>RR, NPTH, Clear, DNFH, KNFH</t>
  </si>
  <si>
    <t>800 - 1,000</t>
  </si>
  <si>
    <t>TOTAL</t>
  </si>
  <si>
    <t>FACH</t>
  </si>
  <si>
    <t>Snake River</t>
  </si>
  <si>
    <t>Big Canyon Creek</t>
  </si>
  <si>
    <t>April</t>
  </si>
  <si>
    <t>Yearlings</t>
  </si>
  <si>
    <t>STHD</t>
  </si>
  <si>
    <t>Dwor B</t>
  </si>
  <si>
    <t>4/22-4/23</t>
  </si>
  <si>
    <t>DNFH SST</t>
  </si>
  <si>
    <t>NF Clearwater</t>
  </si>
  <si>
    <t>II -Ocean</t>
  </si>
  <si>
    <t>III -Ocean</t>
  </si>
  <si>
    <t>2 E</t>
  </si>
  <si>
    <t>SCS</t>
  </si>
  <si>
    <t>Aug                PIT - Jan 2016</t>
  </si>
  <si>
    <t>3/31 - 4/24</t>
  </si>
  <si>
    <t>Dworshak NFH - Selway Parr</t>
  </si>
  <si>
    <t>Direct Stream smolts, 20 fpp Clearwater stock</t>
  </si>
  <si>
    <t>early April</t>
  </si>
  <si>
    <t>Acclimated at Kooskia, Clearwater stock</t>
  </si>
  <si>
    <t>Tanner Creek</t>
  </si>
  <si>
    <t>PITs - 1,500 SMP, 6,600 CSS, 11,500 eval</t>
  </si>
  <si>
    <t>4/13-4/17</t>
  </si>
  <si>
    <t>PITs -  2,600 CSS, 1,400 eval</t>
  </si>
  <si>
    <t>Clearwater River Basin</t>
  </si>
  <si>
    <t>SF CLWR, Red House</t>
  </si>
  <si>
    <t>PITs -  2,200 CSS, 3,900 eval</t>
  </si>
  <si>
    <t>Lolo Creek</t>
  </si>
  <si>
    <t>4/17-4/21</t>
  </si>
  <si>
    <t>PITs - 1,200 CSS, 2000 HEV                        USvOR Supplementation</t>
  </si>
  <si>
    <t>Sub-yearlings - acclimated, 50 fpp</t>
  </si>
  <si>
    <t>NPTH</t>
  </si>
  <si>
    <t>Jun 4-15</t>
  </si>
  <si>
    <t>N Lapwai Valley</t>
  </si>
  <si>
    <t>May 2-16</t>
  </si>
  <si>
    <t>WDFW</t>
  </si>
  <si>
    <t>sub-yearlings, 50 fpp</t>
  </si>
  <si>
    <t>January</t>
  </si>
  <si>
    <t>yearlings, 10fpp</t>
  </si>
  <si>
    <t>Site 1705 - NPTH</t>
  </si>
  <si>
    <t>Mar-May</t>
  </si>
  <si>
    <t>Kooskia</t>
  </si>
  <si>
    <t>1) 2 right opercle v-notches</t>
  </si>
  <si>
    <t>outplant / fishery recycle</t>
  </si>
  <si>
    <t>O'Hara Creek</t>
  </si>
  <si>
    <t>RR, NPTH, Clear, DNFH</t>
  </si>
  <si>
    <t>May-Sep 2015         PIT - Jan 2016</t>
  </si>
  <si>
    <t>2) if recycle returnees - additional upper caudal clip</t>
  </si>
  <si>
    <t>Lukes Gulch</t>
  </si>
  <si>
    <t>Sub-total</t>
  </si>
  <si>
    <t>Annual Operating Plan</t>
  </si>
  <si>
    <t>Projected Release and Marking Tables</t>
  </si>
  <si>
    <t>Direct Stream smolts, 20 fpp Tanner Creek stock</t>
  </si>
  <si>
    <t>Dworshak NFH - NPTH Ad Clip</t>
  </si>
  <si>
    <t>Dworshak NFH - LSRCP Additional</t>
  </si>
  <si>
    <t>PIT - CSS (FWS) Density study 1.47M</t>
  </si>
  <si>
    <t>NPT Hatchery</t>
  </si>
  <si>
    <t>PIT tagging 42K - CSS</t>
  </si>
  <si>
    <t>Kill spawn-secondary water</t>
  </si>
  <si>
    <t>By 2014 NPTH Parr</t>
  </si>
  <si>
    <t>Selway - upper</t>
  </si>
  <si>
    <t>BY2014 NPT Selway Parr</t>
  </si>
  <si>
    <t>Kooskia NFH</t>
  </si>
  <si>
    <t>mid to late March</t>
  </si>
  <si>
    <t>Acclimated smolts, 20 fpp</t>
  </si>
  <si>
    <t>DNFH-SST-AIR SPAWN</t>
  </si>
  <si>
    <t>Subyearlings - acclimated, 50 fpp</t>
  </si>
  <si>
    <t>Cedar Flats</t>
  </si>
  <si>
    <t>May</t>
  </si>
  <si>
    <t>sub-yearlings - acclimated, 50 fpp</t>
  </si>
  <si>
    <t>PITs - 1,500 SMP, then 30% CSS, 70% eval</t>
  </si>
  <si>
    <t>PIT tags - 30% CSS, 70% eval</t>
  </si>
  <si>
    <t>Lower Selway</t>
  </si>
  <si>
    <t>PIT - Jan 2016</t>
  </si>
  <si>
    <t>PIT tags - 70% eval, 30% CSS                        USvOR Supplementation</t>
  </si>
  <si>
    <t>0 - 2,000</t>
  </si>
  <si>
    <t>MAGIC VALLEY - SST</t>
  </si>
  <si>
    <t>Salmon River</t>
  </si>
  <si>
    <t>PIT - 8K eval</t>
  </si>
  <si>
    <t>BY 2014 NPTH Parr</t>
  </si>
  <si>
    <t>BY 14 Parr - Excess Dworshak fish - comanagers agreed to move those to NPTH Grow to Smolt and release into Lolo Creek - Still deciding about the CWT and PIT marks</t>
  </si>
  <si>
    <t>Selway - Upper</t>
  </si>
  <si>
    <t>Kelt-Air spawn-Aqui-S</t>
  </si>
  <si>
    <t>CFH - SST</t>
  </si>
  <si>
    <t>Direct releases</t>
  </si>
  <si>
    <t>IDFG</t>
  </si>
  <si>
    <t>Clear Creek above weir</t>
  </si>
  <si>
    <t>right opercle v-notch</t>
  </si>
  <si>
    <t>natural spawners</t>
  </si>
  <si>
    <t>SF Clearwater R.</t>
  </si>
  <si>
    <t>Lochsa (Powell satellite)</t>
  </si>
  <si>
    <t>left opercle punch</t>
  </si>
  <si>
    <t>fishery recycle / outplant</t>
  </si>
  <si>
    <t>Mill Creek</t>
  </si>
  <si>
    <t>Crooked Fork Cr weir</t>
  </si>
  <si>
    <t>Meadow Creek-SF</t>
  </si>
  <si>
    <t>right opercle punch</t>
  </si>
  <si>
    <t>ISS - natural fish above weir</t>
  </si>
  <si>
    <t>Meadow Creek</t>
  </si>
  <si>
    <t>150 - 300</t>
  </si>
  <si>
    <t>Red River/Crooked River</t>
  </si>
  <si>
    <t>1 Table 12 shows the contributions of these broodstock to individual programs</t>
  </si>
  <si>
    <t>BY 2014 NPT Selway Parr Program</t>
  </si>
  <si>
    <t>Jul-Aug        PIT - Feb 2015</t>
  </si>
  <si>
    <t>Table 6b.  IDFG forecasted 2015 adult returns to the project area for adult spring/summer Chinook salmon from Clearwater Hatchery Releases</t>
  </si>
  <si>
    <t>Broodstock Need</t>
  </si>
  <si>
    <t>Powell</t>
  </si>
  <si>
    <t>SF</t>
  </si>
  <si>
    <t>Red River Pond</t>
  </si>
  <si>
    <t>May                PIT - Feb 15</t>
  </si>
  <si>
    <t>March-early April</t>
  </si>
  <si>
    <t>PITs for project area escapement &amp; harvest management</t>
  </si>
  <si>
    <t>1) right opercle punch</t>
  </si>
  <si>
    <t>July                    PIT-Feb</t>
  </si>
  <si>
    <t>72K US v OR supplementation</t>
  </si>
  <si>
    <t>Red House Hole-SF</t>
  </si>
  <si>
    <t>Production</t>
  </si>
  <si>
    <t>Newsome Creek-SF</t>
  </si>
  <si>
    <t>USvOR Supplementation</t>
  </si>
  <si>
    <t>SF-CLWR</t>
  </si>
  <si>
    <t>USvOR Supplementation, Evlauate locally adapted brood relative to Dwor hatchery brood.</t>
  </si>
  <si>
    <t>Kill spawn CWH-SFLBS</t>
  </si>
  <si>
    <t>fishery recycle</t>
  </si>
  <si>
    <t>Kill spawn DW/CWH-SFLBS</t>
  </si>
  <si>
    <t>0 - 500</t>
  </si>
  <si>
    <t>Kill spawnDW/MVH</t>
  </si>
  <si>
    <t>PITs for project area escapement &amp; harvest management; 2st release of Powell stock spring Chinook at KNFH in 2015</t>
  </si>
  <si>
    <t>Selway - lower</t>
  </si>
  <si>
    <t>2) 2 right opercle punches</t>
  </si>
  <si>
    <t>outplant (early)</t>
  </si>
  <si>
    <t>Lochsa River</t>
  </si>
  <si>
    <t>Rapid River</t>
  </si>
  <si>
    <t>dorsal punch</t>
  </si>
  <si>
    <t>Clearwater (Selway) outplants</t>
  </si>
  <si>
    <t>Main Lochsa     Badger Cr.      Boulder Cr.</t>
  </si>
  <si>
    <t>Powell stock released at Clear Creek</t>
  </si>
  <si>
    <t>DNFH - SCS</t>
  </si>
  <si>
    <t>DNFH</t>
  </si>
  <si>
    <t>Lower Lolo Ck weir</t>
  </si>
  <si>
    <t>left and right opercle punch</t>
  </si>
  <si>
    <t>NPT weir evaluation (fish collected at weir and released above weir)</t>
  </si>
  <si>
    <t>SUM</t>
  </si>
  <si>
    <t xml:space="preserve">McCall/SF </t>
  </si>
  <si>
    <t>Powell Pond</t>
  </si>
  <si>
    <t>First release of summer Chinook into Crooked River 2011; 2nd release of summer Chinook at Powell in 2015</t>
  </si>
  <si>
    <t xml:space="preserve">Kill spawn DW  </t>
  </si>
  <si>
    <t>1,800 - 4,650</t>
  </si>
  <si>
    <t>Upper Lolo Ck weir</t>
  </si>
  <si>
    <t>*Release Locations are not prioritized. If guidline range is likely to be exceeded, co-managers will discuss disposition of excess fish.</t>
  </si>
  <si>
    <t>NPTH - Clearwater River</t>
  </si>
  <si>
    <t>April 1-11</t>
  </si>
  <si>
    <t>Early reared at CFH, released as smolts @ 20 fpp. 595 PIT</t>
  </si>
  <si>
    <t>SF Clearwater</t>
  </si>
  <si>
    <t>Newsome /     NPTH</t>
  </si>
  <si>
    <t>Newsome Cr</t>
  </si>
  <si>
    <t>Oct 1-15</t>
  </si>
  <si>
    <t>Pre-smolt - acclimated, 29 fpp</t>
  </si>
  <si>
    <t>Lolo / NPTH</t>
  </si>
  <si>
    <t>Lolo Cr</t>
  </si>
  <si>
    <t>Pre-smolt - acclimated, 34 fpp</t>
  </si>
  <si>
    <t>NPTH /    Dworshak</t>
  </si>
  <si>
    <t>Meadow Cr - Selway</t>
  </si>
  <si>
    <t>June/July</t>
  </si>
  <si>
    <t>Parr - direct stream release, 117 fpp - lower 20 miles Meadow Creek.  PBT marked</t>
  </si>
  <si>
    <t>Newsome Ck above weir</t>
  </si>
  <si>
    <t>There are weekly conference calls scheduled for Tuesdays (starting May, 2010),</t>
  </si>
  <si>
    <t>outplant / fishery recycled to Lenore Ck</t>
  </si>
  <si>
    <t>to keep all parties updated, informed, and coordinated on in-season run</t>
  </si>
  <si>
    <t>Tagging TBD</t>
  </si>
  <si>
    <t>North Fork</t>
  </si>
  <si>
    <t>PITs for project area escapement &amp; harvest management; 2015 2nd year Powell stock spring Chinook released at KNFH</t>
  </si>
  <si>
    <t>Brood for this production will be collected at Kooskia</t>
  </si>
  <si>
    <t>Selway ad clipped</t>
  </si>
  <si>
    <t>Collected at Powell</t>
  </si>
  <si>
    <t>Summer Chinook</t>
  </si>
  <si>
    <t>50% from Crooked River, balance from McCall Hatchery</t>
  </si>
  <si>
    <t>Kill spawn DW</t>
  </si>
  <si>
    <t>Tot/Ave</t>
  </si>
  <si>
    <t>development, harvest estimates, broodstock collection, outplanting plans, etc…</t>
  </si>
  <si>
    <t>Table 6c.   NPT projected spring Chinook salmon adult returns for 2015.</t>
  </si>
  <si>
    <t>Moved 235 K Powell Pre-smolts/FTS rearing study to Clear Creek beginning By 07</t>
  </si>
  <si>
    <t>SUMCS</t>
  </si>
  <si>
    <t>McCall/SF</t>
  </si>
  <si>
    <t>2011 First year of summer Chinook releases at Crooked River; 2015 2nd year summer Chinook released at Powell, Goal increased to 600K</t>
  </si>
  <si>
    <t>Selway Parr</t>
  </si>
  <si>
    <t>Grn Egg Estimate</t>
  </si>
  <si>
    <t>All dates and numbers subject to change as spawning season progresses.</t>
  </si>
  <si>
    <t>late Apr                    PIT - Sept</t>
  </si>
  <si>
    <t>Pre-smolt - acclimated. 29 fpp</t>
  </si>
  <si>
    <t>Pre-smolt - acclimated. 34 fpp</t>
  </si>
  <si>
    <t>NPTH / DNFH</t>
  </si>
  <si>
    <t>late Apr                   PIT - May</t>
  </si>
  <si>
    <t>Parr - direct stream,lower 20 miles of Meadow Creek. PBT marked. 117 fpp</t>
  </si>
  <si>
    <t>Newsome Creek</t>
  </si>
  <si>
    <t>% survival to parr estimated at 90%, 215</t>
  </si>
  <si>
    <t>NPTH (Meadow Creek)</t>
  </si>
  <si>
    <t>Transfer to NPTHC</t>
  </si>
  <si>
    <t>NEW PRODUCTION in BY2015. Additional production achieved by increasing rearing densities to 65k in  all of the b-bank raceways</t>
  </si>
  <si>
    <t>KNFH - SCS</t>
  </si>
  <si>
    <t>KNFH</t>
  </si>
  <si>
    <t>CFH - SCS</t>
  </si>
  <si>
    <t>RR</t>
  </si>
  <si>
    <t>Selway</t>
  </si>
  <si>
    <t>NEW PRODUCTION in 2015. First timing rearing smolt in the adult holding ponds</t>
  </si>
  <si>
    <t>CFH - SUMMERS</t>
  </si>
  <si>
    <t>CR, SFS</t>
  </si>
  <si>
    <t>NPTHC - SCS</t>
  </si>
  <si>
    <t>Lolo/Newsome/ Meadow Ck.</t>
  </si>
  <si>
    <t>NPTHC</t>
  </si>
  <si>
    <t>Lolo/Newsome/Meadow Cr./NPTH</t>
  </si>
  <si>
    <t>NEW PRODUCTION in BY2015. Additional production resulting from increasing rearing densities on-station</t>
  </si>
  <si>
    <t>NEW PRODUCTION in BY2015. Adults collected at Kooskia, eggs reared at Clearwater through the eyed-stage</t>
  </si>
  <si>
    <t>NPTHC - FCS</t>
  </si>
  <si>
    <t>DNFH - COHO</t>
  </si>
  <si>
    <t>Eagle Creek - COHO</t>
  </si>
  <si>
    <t>(1)  In the 2013 AOP process, the co-managers approved a 10% cushion to meet release targets</t>
  </si>
  <si>
    <t>CELL FORMULAS</t>
  </si>
  <si>
    <t>C/(1-D)</t>
  </si>
  <si>
    <t>K/(J)</t>
  </si>
  <si>
    <t>L/(I)</t>
  </si>
  <si>
    <t>M/(H)</t>
  </si>
  <si>
    <t>ROUND (N/G,0)</t>
  </si>
  <si>
    <t>O=P</t>
  </si>
  <si>
    <t>O+P</t>
  </si>
  <si>
    <t>EVEN (Q/(1-F),0)</t>
  </si>
  <si>
    <t>(R/2)/(1-E)</t>
  </si>
  <si>
    <t>K/R</t>
  </si>
  <si>
    <t>(2)  Culling of eggs for BKD, IHN,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</si>
</sst>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164" formatCode="mm/dd"/>
    <numFmt numFmtId="165" formatCode="#,##0.0"/>
    <numFmt numFmtId="166" formatCode="0.0%"/>
    <numFmt numFmtId="167" formatCode="#,###"/>
    <numFmt numFmtId="168" formatCode="mmmm\ d\,\ yyyy"/>
    <numFmt numFmtId="169" formatCode="m/d"/>
    <numFmt numFmtId="170" formatCode="m/d/yy"/>
  </numFmts>
  <fonts count="31" x14ac:knownFonts="1">
    <font>
      <sz val="10"/>
      <name val="Arial"/>
    </font>
    <font>
      <sz val="10"/>
      <color rgb="FF000000"/>
      <name val="Arial"/>
    </font>
    <font>
      <b/>
      <sz val="16"/>
      <color rgb="FF000000"/>
      <name val="Arial"/>
    </font>
    <font>
      <sz val="11"/>
      <color rgb="FF000000"/>
      <name val="Arial"/>
    </font>
    <font>
      <b/>
      <sz val="14"/>
      <color rgb="FF000000"/>
      <name val="Arial"/>
    </font>
    <font>
      <sz val="26"/>
      <color rgb="FF000000"/>
      <name val="Arial"/>
    </font>
    <font>
      <b/>
      <sz val="10"/>
      <color rgb="FF000000"/>
      <name val="Arial"/>
    </font>
    <font>
      <sz val="10"/>
      <color rgb="FFFF0000"/>
      <name val="Arial"/>
    </font>
    <font>
      <sz val="12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b/>
      <sz val="8"/>
      <color rgb="FF000000"/>
      <name val="Calibri"/>
    </font>
    <font>
      <b/>
      <sz val="36"/>
      <color rgb="FFFF0000"/>
      <name val="Arial"/>
    </font>
    <font>
      <b/>
      <sz val="9"/>
      <color rgb="FF000000"/>
      <name val="Calibri"/>
    </font>
    <font>
      <b/>
      <sz val="12"/>
      <color rgb="FF000000"/>
      <name val="Arial"/>
    </font>
    <font>
      <sz val="10"/>
      <name val="Arial"/>
    </font>
    <font>
      <sz val="20"/>
      <color rgb="FF000000"/>
      <name val="Arial"/>
    </font>
    <font>
      <b/>
      <sz val="12"/>
      <color rgb="FF000000"/>
      <name val="Times New Roman"/>
    </font>
    <font>
      <i/>
      <sz val="10"/>
      <color rgb="FF000000"/>
      <name val="Arial"/>
    </font>
    <font>
      <sz val="10"/>
      <color rgb="FF000000"/>
      <name val="Times New Roman"/>
    </font>
    <font>
      <b/>
      <sz val="36"/>
      <color rgb="FF000000"/>
      <name val="Arial"/>
    </font>
    <font>
      <sz val="18"/>
      <color rgb="FF000000"/>
      <name val="Arial"/>
    </font>
    <font>
      <sz val="16"/>
      <color rgb="FF000000"/>
      <name val="Arial"/>
    </font>
    <font>
      <sz val="36"/>
      <color rgb="FF000000"/>
      <name val="Arial"/>
    </font>
    <font>
      <b/>
      <sz val="7"/>
      <color rgb="FF000000"/>
      <name val="Calibri"/>
    </font>
    <font>
      <b/>
      <sz val="26"/>
      <color rgb="FF000000"/>
      <name val="Arial"/>
    </font>
    <font>
      <b/>
      <sz val="24"/>
      <color rgb="FF000000"/>
      <name val="Arial"/>
    </font>
    <font>
      <sz val="12"/>
      <color rgb="FF00FF00"/>
      <name val="Arial"/>
    </font>
    <font>
      <b/>
      <sz val="10"/>
      <color rgb="FF000000"/>
      <name val="Calibri"/>
    </font>
    <font>
      <sz val="9"/>
      <color rgb="FF000000"/>
      <name val="Arial"/>
    </font>
    <font>
      <sz val="8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6D9F0"/>
        <bgColor rgb="FFC6D9F0"/>
      </patternFill>
    </fill>
    <fill>
      <patternFill patternType="solid">
        <fgColor rgb="FFD9D9D9"/>
        <bgColor rgb="FFD9D9D9"/>
      </patternFill>
    </fill>
    <fill>
      <patternFill patternType="solid">
        <fgColor rgb="FFF9CB9C"/>
        <bgColor rgb="FFF9CB9C"/>
      </patternFill>
    </fill>
    <fill>
      <patternFill patternType="solid">
        <fgColor rgb="FF92CDDC"/>
        <bgColor rgb="FF92CDDC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B4A7D6"/>
        <bgColor rgb="FFB4A7D6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/>
    <xf numFmtId="3" fontId="1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/>
    <xf numFmtId="0" fontId="7" fillId="0" borderId="1" xfId="0" applyFont="1" applyBorder="1"/>
    <xf numFmtId="0" fontId="1" fillId="2" borderId="1" xfId="0" applyFont="1" applyFill="1" applyBorder="1"/>
    <xf numFmtId="0" fontId="8" fillId="0" borderId="1" xfId="0" applyFont="1" applyBorder="1"/>
    <xf numFmtId="0" fontId="1" fillId="0" borderId="3" xfId="0" applyFont="1" applyBorder="1"/>
    <xf numFmtId="0" fontId="12" fillId="0" borderId="1" xfId="0" applyFont="1" applyBorder="1" applyAlignment="1">
      <alignment horizontal="center"/>
    </xf>
    <xf numFmtId="49" fontId="13" fillId="0" borderId="7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4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0" fontId="15" fillId="0" borderId="1" xfId="0" applyFont="1" applyBorder="1" applyAlignment="1"/>
    <xf numFmtId="0" fontId="16" fillId="0" borderId="1" xfId="0" applyFont="1" applyBorder="1"/>
    <xf numFmtId="3" fontId="15" fillId="0" borderId="1" xfId="0" applyNumberFormat="1" applyFont="1" applyBorder="1" applyAlignment="1"/>
    <xf numFmtId="3" fontId="15" fillId="0" borderId="1" xfId="0" applyNumberFormat="1" applyFont="1" applyBorder="1" applyAlignment="1"/>
    <xf numFmtId="0" fontId="15" fillId="0" borderId="1" xfId="0" applyFont="1" applyBorder="1" applyAlignment="1">
      <alignment wrapText="1"/>
    </xf>
    <xf numFmtId="0" fontId="1" fillId="3" borderId="13" xfId="0" applyFont="1" applyFill="1" applyBorder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1" fillId="0" borderId="17" xfId="0" applyFont="1" applyBorder="1"/>
    <xf numFmtId="0" fontId="17" fillId="0" borderId="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8" fillId="0" borderId="1" xfId="0" applyFont="1" applyBorder="1" applyAlignment="1"/>
    <xf numFmtId="0" fontId="18" fillId="0" borderId="11" xfId="0" applyFont="1" applyBorder="1"/>
    <xf numFmtId="0" fontId="1" fillId="0" borderId="12" xfId="0" applyFont="1" applyBorder="1"/>
    <xf numFmtId="0" fontId="1" fillId="0" borderId="18" xfId="0" applyFont="1" applyBorder="1"/>
    <xf numFmtId="0" fontId="19" fillId="5" borderId="11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2" xfId="0" applyFont="1" applyFill="1" applyBorder="1" applyAlignment="1"/>
    <xf numFmtId="16" fontId="1" fillId="3" borderId="12" xfId="0" applyNumberFormat="1" applyFont="1" applyFill="1" applyBorder="1" applyAlignment="1">
      <alignment wrapText="1"/>
    </xf>
    <xf numFmtId="3" fontId="1" fillId="3" borderId="12" xfId="0" applyNumberFormat="1" applyFont="1" applyFill="1" applyBorder="1"/>
    <xf numFmtId="3" fontId="1" fillId="3" borderId="12" xfId="0" applyNumberFormat="1" applyFont="1" applyFill="1" applyBorder="1" applyAlignment="1"/>
    <xf numFmtId="0" fontId="1" fillId="0" borderId="11" xfId="0" applyFont="1" applyBorder="1"/>
    <xf numFmtId="0" fontId="20" fillId="0" borderId="1" xfId="0" applyFont="1" applyBorder="1" applyAlignment="1">
      <alignment horizontal="center"/>
    </xf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3" fontId="1" fillId="0" borderId="12" xfId="0" applyNumberFormat="1" applyFont="1" applyBorder="1"/>
    <xf numFmtId="3" fontId="1" fillId="0" borderId="12" xfId="0" applyNumberFormat="1" applyFont="1" applyBorder="1" applyAlignment="1"/>
    <xf numFmtId="165" fontId="1" fillId="0" borderId="12" xfId="0" applyNumberFormat="1" applyFont="1" applyBorder="1" applyAlignment="1"/>
    <xf numFmtId="49" fontId="13" fillId="0" borderId="7" xfId="0" applyNumberFormat="1" applyFont="1" applyBorder="1" applyAlignment="1">
      <alignment horizontal="center" wrapText="1"/>
    </xf>
    <xf numFmtId="0" fontId="13" fillId="4" borderId="19" xfId="0" applyFont="1" applyFill="1" applyBorder="1"/>
    <xf numFmtId="0" fontId="13" fillId="4" borderId="20" xfId="0" applyFont="1" applyFill="1" applyBorder="1"/>
    <xf numFmtId="3" fontId="13" fillId="4" borderId="20" xfId="0" applyNumberFormat="1" applyFont="1" applyFill="1" applyBorder="1" applyAlignment="1"/>
    <xf numFmtId="9" fontId="13" fillId="4" borderId="21" xfId="0" applyNumberFormat="1" applyFont="1" applyFill="1" applyBorder="1" applyAlignment="1"/>
    <xf numFmtId="9" fontId="13" fillId="4" borderId="19" xfId="0" applyNumberFormat="1" applyFont="1" applyFill="1" applyBorder="1"/>
    <xf numFmtId="166" fontId="13" fillId="4" borderId="20" xfId="0" applyNumberFormat="1" applyFont="1" applyFill="1" applyBorder="1" applyAlignment="1"/>
    <xf numFmtId="166" fontId="13" fillId="4" borderId="21" xfId="0" applyNumberFormat="1" applyFont="1" applyFill="1" applyBorder="1" applyAlignment="1"/>
    <xf numFmtId="0" fontId="6" fillId="0" borderId="12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14" fontId="1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3" fontId="1" fillId="4" borderId="12" xfId="0" applyNumberFormat="1" applyFont="1" applyFill="1" applyBorder="1" applyAlignment="1">
      <alignment horizontal="center" wrapText="1"/>
    </xf>
    <xf numFmtId="3" fontId="13" fillId="4" borderId="19" xfId="0" applyNumberFormat="1" applyFont="1" applyFill="1" applyBorder="1"/>
    <xf numFmtId="3" fontId="6" fillId="4" borderId="12" xfId="0" applyNumberFormat="1" applyFont="1" applyFill="1" applyBorder="1" applyAlignment="1">
      <alignment horizontal="center"/>
    </xf>
    <xf numFmtId="3" fontId="1" fillId="0" borderId="13" xfId="0" applyNumberFormat="1" applyFont="1" applyBorder="1"/>
    <xf numFmtId="3" fontId="15" fillId="0" borderId="1" xfId="0" applyNumberFormat="1" applyFont="1" applyBorder="1" applyAlignment="1">
      <alignment wrapText="1"/>
    </xf>
    <xf numFmtId="3" fontId="1" fillId="3" borderId="12" xfId="0" applyNumberFormat="1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21" fillId="0" borderId="1" xfId="0" applyFont="1" applyBorder="1"/>
    <xf numFmtId="0" fontId="1" fillId="3" borderId="18" xfId="0" applyFont="1" applyFill="1" applyBorder="1" applyAlignment="1"/>
    <xf numFmtId="0" fontId="1" fillId="3" borderId="18" xfId="0" applyFont="1" applyFill="1" applyBorder="1" applyAlignment="1">
      <alignment wrapText="1"/>
    </xf>
    <xf numFmtId="0" fontId="1" fillId="0" borderId="23" xfId="0" applyFont="1" applyBorder="1"/>
    <xf numFmtId="16" fontId="1" fillId="3" borderId="12" xfId="0" applyNumberFormat="1" applyFont="1" applyFill="1" applyBorder="1" applyAlignment="1">
      <alignment horizontal="right" wrapText="1"/>
    </xf>
    <xf numFmtId="0" fontId="1" fillId="3" borderId="12" xfId="0" applyFont="1" applyFill="1" applyBorder="1" applyAlignment="1">
      <alignment horizontal="left" wrapText="1"/>
    </xf>
    <xf numFmtId="0" fontId="10" fillId="0" borderId="1" xfId="0" applyFont="1" applyBorder="1" applyAlignment="1"/>
    <xf numFmtId="3" fontId="1" fillId="0" borderId="18" xfId="0" applyNumberFormat="1" applyFont="1" applyBorder="1" applyAlignment="1">
      <alignment horizontal="center" vertical="center"/>
    </xf>
    <xf numFmtId="0" fontId="19" fillId="6" borderId="12" xfId="0" applyFont="1" applyFill="1" applyBorder="1" applyAlignment="1">
      <alignment vertical="center" wrapText="1"/>
    </xf>
    <xf numFmtId="0" fontId="19" fillId="6" borderId="18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67" fontId="10" fillId="0" borderId="1" xfId="0" applyNumberFormat="1" applyFont="1" applyBorder="1" applyAlignment="1"/>
    <xf numFmtId="16" fontId="1" fillId="3" borderId="12" xfId="0" applyNumberFormat="1" applyFont="1" applyFill="1" applyBorder="1" applyAlignment="1">
      <alignment horizontal="left" wrapText="1"/>
    </xf>
    <xf numFmtId="0" fontId="1" fillId="3" borderId="1" xfId="0" applyFont="1" applyFill="1" applyBorder="1"/>
    <xf numFmtId="0" fontId="1" fillId="0" borderId="24" xfId="0" applyFont="1" applyBorder="1"/>
    <xf numFmtId="14" fontId="6" fillId="4" borderId="24" xfId="0" applyNumberFormat="1" applyFont="1" applyFill="1" applyBorder="1"/>
    <xf numFmtId="0" fontId="20" fillId="0" borderId="1" xfId="0" applyFont="1" applyBorder="1" applyAlignment="1">
      <alignment horizontal="center"/>
    </xf>
    <xf numFmtId="3" fontId="6" fillId="4" borderId="24" xfId="0" applyNumberFormat="1" applyFont="1" applyFill="1" applyBorder="1"/>
    <xf numFmtId="0" fontId="22" fillId="0" borderId="1" xfId="0" applyFont="1" applyBorder="1"/>
    <xf numFmtId="0" fontId="23" fillId="0" borderId="1" xfId="0" applyFont="1" applyBorder="1"/>
    <xf numFmtId="167" fontId="15" fillId="0" borderId="1" xfId="0" applyNumberFormat="1" applyFont="1" applyBorder="1" applyAlignment="1"/>
    <xf numFmtId="0" fontId="1" fillId="0" borderId="6" xfId="0" applyFont="1" applyBorder="1" applyAlignment="1">
      <alignment horizontal="left"/>
    </xf>
    <xf numFmtId="3" fontId="1" fillId="4" borderId="7" xfId="0" applyNumberFormat="1" applyFont="1" applyFill="1" applyBorder="1" applyAlignment="1">
      <alignment horizontal="center" wrapText="1"/>
    </xf>
    <xf numFmtId="3" fontId="13" fillId="4" borderId="20" xfId="0" applyNumberFormat="1" applyFont="1" applyFill="1" applyBorder="1"/>
    <xf numFmtId="3" fontId="1" fillId="4" borderId="7" xfId="0" applyNumberFormat="1" applyFont="1" applyFill="1" applyBorder="1" applyAlignment="1">
      <alignment horizontal="center" wrapText="1"/>
    </xf>
    <xf numFmtId="3" fontId="1" fillId="0" borderId="12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3" fontId="13" fillId="2" borderId="20" xfId="0" applyNumberFormat="1" applyFont="1" applyFill="1" applyBorder="1"/>
    <xf numFmtId="0" fontId="1" fillId="0" borderId="6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3" fontId="24" fillId="3" borderId="1" xfId="0" applyNumberFormat="1" applyFont="1" applyFill="1" applyBorder="1"/>
    <xf numFmtId="3" fontId="13" fillId="4" borderId="20" xfId="0" applyNumberFormat="1" applyFont="1" applyFill="1" applyBorder="1" applyAlignment="1">
      <alignment wrapText="1"/>
    </xf>
    <xf numFmtId="0" fontId="13" fillId="4" borderId="11" xfId="0" applyFont="1" applyFill="1" applyBorder="1"/>
    <xf numFmtId="0" fontId="13" fillId="4" borderId="12" xfId="0" applyFont="1" applyFill="1" applyBorder="1"/>
    <xf numFmtId="3" fontId="13" fillId="4" borderId="12" xfId="0" applyNumberFormat="1" applyFont="1" applyFill="1" applyBorder="1" applyAlignment="1"/>
    <xf numFmtId="9" fontId="13" fillId="4" borderId="18" xfId="0" applyNumberFormat="1" applyFont="1" applyFill="1" applyBorder="1" applyAlignment="1"/>
    <xf numFmtId="9" fontId="13" fillId="4" borderId="11" xfId="0" applyNumberFormat="1" applyFont="1" applyFill="1" applyBorder="1"/>
    <xf numFmtId="0" fontId="25" fillId="0" borderId="1" xfId="0" applyFont="1" applyBorder="1" applyAlignment="1">
      <alignment horizontal="center"/>
    </xf>
    <xf numFmtId="3" fontId="6" fillId="7" borderId="24" xfId="0" applyNumberFormat="1" applyFont="1" applyFill="1" applyBorder="1"/>
    <xf numFmtId="168" fontId="26" fillId="3" borderId="1" xfId="0" applyNumberFormat="1" applyFont="1" applyFill="1" applyBorder="1" applyAlignment="1">
      <alignment horizontal="center"/>
    </xf>
    <xf numFmtId="0" fontId="1" fillId="3" borderId="25" xfId="0" applyFont="1" applyFill="1" applyBorder="1" applyAlignment="1">
      <alignment wrapText="1"/>
    </xf>
    <xf numFmtId="0" fontId="22" fillId="0" borderId="1" xfId="0" applyFont="1" applyBorder="1" applyAlignment="1">
      <alignment horizontal="center"/>
    </xf>
    <xf numFmtId="16" fontId="1" fillId="3" borderId="12" xfId="0" applyNumberFormat="1" applyFont="1" applyFill="1" applyBorder="1" applyAlignment="1">
      <alignment wrapText="1"/>
    </xf>
    <xf numFmtId="0" fontId="1" fillId="3" borderId="12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4" borderId="24" xfId="0" applyFont="1" applyFill="1" applyBorder="1"/>
    <xf numFmtId="0" fontId="1" fillId="0" borderId="18" xfId="0" applyFont="1" applyBorder="1" applyAlignment="1">
      <alignment wrapText="1"/>
    </xf>
    <xf numFmtId="0" fontId="1" fillId="3" borderId="26" xfId="0" applyFont="1" applyFill="1" applyBorder="1" applyAlignment="1">
      <alignment wrapText="1"/>
    </xf>
    <xf numFmtId="0" fontId="1" fillId="3" borderId="26" xfId="0" applyFont="1" applyFill="1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/>
    <xf numFmtId="0" fontId="1" fillId="0" borderId="8" xfId="0" applyFont="1" applyBorder="1"/>
    <xf numFmtId="169" fontId="1" fillId="0" borderId="8" xfId="0" applyNumberFormat="1" applyFont="1" applyBorder="1" applyAlignment="1">
      <alignment horizontal="right"/>
    </xf>
    <xf numFmtId="3" fontId="1" fillId="0" borderId="8" xfId="0" applyNumberFormat="1" applyFont="1" applyBorder="1"/>
    <xf numFmtId="0" fontId="1" fillId="0" borderId="9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/>
    <xf numFmtId="0" fontId="1" fillId="3" borderId="28" xfId="0" applyFont="1" applyFill="1" applyBorder="1"/>
    <xf numFmtId="0" fontId="1" fillId="0" borderId="29" xfId="0" applyFont="1" applyBorder="1"/>
    <xf numFmtId="0" fontId="1" fillId="0" borderId="30" xfId="0" applyFont="1" applyBorder="1"/>
    <xf numFmtId="166" fontId="13" fillId="4" borderId="12" xfId="0" applyNumberFormat="1" applyFont="1" applyFill="1" applyBorder="1" applyAlignment="1"/>
    <xf numFmtId="0" fontId="1" fillId="0" borderId="23" xfId="0" applyFont="1" applyBorder="1" applyAlignment="1">
      <alignment horizontal="left"/>
    </xf>
    <xf numFmtId="3" fontId="1" fillId="4" borderId="24" xfId="0" applyNumberFormat="1" applyFont="1" applyFill="1" applyBorder="1" applyAlignment="1">
      <alignment horizontal="center" wrapText="1"/>
    </xf>
    <xf numFmtId="3" fontId="13" fillId="4" borderId="12" xfId="0" applyNumberFormat="1" applyFont="1" applyFill="1" applyBorder="1"/>
    <xf numFmtId="0" fontId="15" fillId="0" borderId="1" xfId="0" applyFont="1" applyBorder="1" applyAlignment="1">
      <alignment horizontal="center" vertical="top" wrapText="1"/>
    </xf>
    <xf numFmtId="14" fontId="1" fillId="3" borderId="12" xfId="0" applyNumberFormat="1" applyFont="1" applyFill="1" applyBorder="1" applyAlignment="1">
      <alignment wrapText="1"/>
    </xf>
    <xf numFmtId="9" fontId="13" fillId="4" borderId="18" xfId="0" applyNumberFormat="1" applyFont="1" applyFill="1" applyBorder="1"/>
    <xf numFmtId="0" fontId="1" fillId="3" borderId="24" xfId="0" applyFont="1" applyFill="1" applyBorder="1"/>
    <xf numFmtId="166" fontId="13" fillId="4" borderId="12" xfId="0" applyNumberFormat="1" applyFont="1" applyFill="1" applyBorder="1"/>
    <xf numFmtId="166" fontId="13" fillId="4" borderId="20" xfId="0" applyNumberFormat="1" applyFont="1" applyFill="1" applyBorder="1"/>
    <xf numFmtId="166" fontId="13" fillId="4" borderId="21" xfId="0" applyNumberFormat="1" applyFont="1" applyFill="1" applyBorder="1"/>
    <xf numFmtId="0" fontId="8" fillId="0" borderId="12" xfId="0" applyFont="1" applyBorder="1" applyAlignment="1">
      <alignment horizontal="center"/>
    </xf>
    <xf numFmtId="0" fontId="6" fillId="3" borderId="24" xfId="0" applyFont="1" applyFill="1" applyBorder="1"/>
    <xf numFmtId="0" fontId="1" fillId="4" borderId="25" xfId="0" applyFont="1" applyFill="1" applyBorder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0" fontId="1" fillId="3" borderId="2" xfId="0" applyFont="1" applyFill="1" applyBorder="1"/>
    <xf numFmtId="0" fontId="1" fillId="3" borderId="8" xfId="0" applyFont="1" applyFill="1" applyBorder="1"/>
    <xf numFmtId="3" fontId="1" fillId="0" borderId="28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19" fillId="6" borderId="11" xfId="0" applyFont="1" applyFill="1" applyBorder="1" applyAlignment="1">
      <alignment horizontal="left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left" vertical="center" wrapText="1"/>
    </xf>
    <xf numFmtId="3" fontId="6" fillId="4" borderId="24" xfId="0" applyNumberFormat="1" applyFont="1" applyFill="1" applyBorder="1" applyAlignment="1"/>
    <xf numFmtId="3" fontId="1" fillId="0" borderId="24" xfId="0" applyNumberFormat="1" applyFont="1" applyBorder="1"/>
    <xf numFmtId="3" fontId="6" fillId="0" borderId="24" xfId="0" applyNumberFormat="1" applyFont="1" applyBorder="1"/>
    <xf numFmtId="0" fontId="1" fillId="0" borderId="25" xfId="0" applyFont="1" applyBorder="1"/>
    <xf numFmtId="0" fontId="18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" fillId="3" borderId="8" xfId="0" applyFont="1" applyFill="1" applyBorder="1" applyAlignment="1"/>
    <xf numFmtId="0" fontId="19" fillId="2" borderId="11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/>
    </xf>
    <xf numFmtId="0" fontId="1" fillId="0" borderId="13" xfId="0" applyFont="1" applyBorder="1" applyAlignment="1"/>
    <xf numFmtId="3" fontId="8" fillId="0" borderId="1" xfId="0" applyNumberFormat="1" applyFont="1" applyBorder="1" applyAlignment="1">
      <alignment horizontal="center" wrapText="1"/>
    </xf>
    <xf numFmtId="0" fontId="6" fillId="4" borderId="23" xfId="0" applyFont="1" applyFill="1" applyBorder="1"/>
    <xf numFmtId="3" fontId="6" fillId="4" borderId="24" xfId="0" applyNumberFormat="1" applyFont="1" applyFill="1" applyBorder="1" applyAlignment="1">
      <alignment horizontal="center" vertical="center"/>
    </xf>
    <xf numFmtId="3" fontId="6" fillId="4" borderId="24" xfId="0" applyNumberFormat="1" applyFont="1" applyFill="1" applyBorder="1" applyAlignment="1">
      <alignment horizontal="right"/>
    </xf>
    <xf numFmtId="3" fontId="6" fillId="4" borderId="25" xfId="0" applyNumberFormat="1" applyFont="1" applyFill="1" applyBorder="1" applyAlignment="1">
      <alignment horizontal="center" vertical="center"/>
    </xf>
    <xf numFmtId="0" fontId="13" fillId="4" borderId="23" xfId="0" applyFont="1" applyFill="1" applyBorder="1"/>
    <xf numFmtId="3" fontId="6" fillId="4" borderId="25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wrapText="1"/>
    </xf>
    <xf numFmtId="3" fontId="8" fillId="0" borderId="1" xfId="0" applyNumberFormat="1" applyFont="1" applyBorder="1"/>
    <xf numFmtId="3" fontId="1" fillId="3" borderId="12" xfId="0" applyNumberFormat="1" applyFont="1" applyFill="1" applyBorder="1" applyAlignment="1">
      <alignment horizontal="right"/>
    </xf>
    <xf numFmtId="0" fontId="28" fillId="0" borderId="8" xfId="0" applyFont="1" applyBorder="1" applyAlignment="1">
      <alignment horizontal="center"/>
    </xf>
    <xf numFmtId="0" fontId="1" fillId="0" borderId="31" xfId="0" applyFont="1" applyBorder="1"/>
    <xf numFmtId="0" fontId="13" fillId="4" borderId="24" xfId="0" applyFont="1" applyFill="1" applyBorder="1"/>
    <xf numFmtId="3" fontId="13" fillId="4" borderId="24" xfId="0" applyNumberFormat="1" applyFont="1" applyFill="1" applyBorder="1"/>
    <xf numFmtId="3" fontId="1" fillId="0" borderId="28" xfId="0" applyNumberFormat="1" applyFont="1" applyBorder="1"/>
    <xf numFmtId="9" fontId="13" fillId="4" borderId="25" xfId="0" applyNumberFormat="1" applyFont="1" applyFill="1" applyBorder="1"/>
    <xf numFmtId="0" fontId="1" fillId="3" borderId="8" xfId="0" applyFont="1" applyFill="1" applyBorder="1" applyAlignment="1">
      <alignment wrapText="1"/>
    </xf>
    <xf numFmtId="9" fontId="13" fillId="4" borderId="23" xfId="0" applyNumberFormat="1" applyFont="1" applyFill="1" applyBorder="1"/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3" fontId="1" fillId="3" borderId="25" xfId="0" applyNumberFormat="1" applyFont="1" applyFill="1" applyBorder="1" applyAlignment="1">
      <alignment wrapText="1"/>
    </xf>
    <xf numFmtId="0" fontId="14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3" fontId="1" fillId="3" borderId="8" xfId="0" applyNumberFormat="1" applyFont="1" applyFill="1" applyBorder="1" applyAlignment="1">
      <alignment horizontal="right"/>
    </xf>
    <xf numFmtId="3" fontId="7" fillId="3" borderId="8" xfId="0" applyNumberFormat="1" applyFont="1" applyFill="1" applyBorder="1"/>
    <xf numFmtId="0" fontId="1" fillId="3" borderId="9" xfId="0" applyFont="1" applyFill="1" applyBorder="1" applyAlignment="1">
      <alignment wrapText="1"/>
    </xf>
    <xf numFmtId="0" fontId="7" fillId="3" borderId="11" xfId="0" applyFont="1" applyFill="1" applyBorder="1"/>
    <xf numFmtId="0" fontId="1" fillId="3" borderId="12" xfId="0" applyFont="1" applyFill="1" applyBorder="1" applyAlignment="1">
      <alignment wrapText="1"/>
    </xf>
    <xf numFmtId="0" fontId="7" fillId="3" borderId="12" xfId="0" applyFont="1" applyFill="1" applyBorder="1"/>
    <xf numFmtId="0" fontId="1" fillId="3" borderId="18" xfId="0" applyFont="1" applyFill="1" applyBorder="1"/>
    <xf numFmtId="3" fontId="7" fillId="3" borderId="12" xfId="0" applyNumberFormat="1" applyFont="1" applyFill="1" applyBorder="1"/>
    <xf numFmtId="0" fontId="7" fillId="0" borderId="24" xfId="0" applyFont="1" applyBorder="1"/>
    <xf numFmtId="0" fontId="7" fillId="3" borderId="18" xfId="0" applyFont="1" applyFill="1" applyBorder="1" applyAlignment="1">
      <alignment wrapText="1"/>
    </xf>
    <xf numFmtId="3" fontId="8" fillId="3" borderId="12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7" fillId="3" borderId="18" xfId="0" applyFont="1" applyFill="1" applyBorder="1" applyAlignment="1">
      <alignment wrapText="1"/>
    </xf>
    <xf numFmtId="0" fontId="19" fillId="2" borderId="12" xfId="0" applyFont="1" applyFill="1" applyBorder="1" applyAlignment="1">
      <alignment vertical="top" wrapText="1"/>
    </xf>
    <xf numFmtId="0" fontId="19" fillId="2" borderId="18" xfId="0" applyFont="1" applyFill="1" applyBorder="1" applyAlignment="1">
      <alignment vertical="top" wrapText="1"/>
    </xf>
    <xf numFmtId="3" fontId="1" fillId="0" borderId="8" xfId="0" applyNumberFormat="1" applyFont="1" applyBorder="1" applyAlignment="1">
      <alignment horizontal="center" vertical="center"/>
    </xf>
    <xf numFmtId="3" fontId="1" fillId="3" borderId="8" xfId="0" applyNumberFormat="1" applyFont="1" applyFill="1" applyBorder="1" applyAlignment="1">
      <alignment wrapText="1"/>
    </xf>
    <xf numFmtId="166" fontId="13" fillId="4" borderId="24" xfId="0" applyNumberFormat="1" applyFont="1" applyFill="1" applyBorder="1"/>
    <xf numFmtId="3" fontId="1" fillId="3" borderId="12" xfId="0" applyNumberFormat="1" applyFont="1" applyFill="1" applyBorder="1" applyAlignment="1">
      <alignment horizontal="center"/>
    </xf>
    <xf numFmtId="0" fontId="7" fillId="3" borderId="19" xfId="0" applyFont="1" applyFill="1" applyBorder="1"/>
    <xf numFmtId="0" fontId="28" fillId="8" borderId="2" xfId="0" applyFont="1" applyFill="1" applyBorder="1"/>
    <xf numFmtId="0" fontId="28" fillId="8" borderId="8" xfId="0" applyFont="1" applyFill="1" applyBorder="1"/>
    <xf numFmtId="3" fontId="28" fillId="8" borderId="8" xfId="0" applyNumberFormat="1" applyFont="1" applyFill="1" applyBorder="1" applyAlignment="1"/>
    <xf numFmtId="9" fontId="28" fillId="8" borderId="9" xfId="0" applyNumberFormat="1" applyFont="1" applyFill="1" applyBorder="1"/>
    <xf numFmtId="9" fontId="28" fillId="8" borderId="2" xfId="0" applyNumberFormat="1" applyFont="1" applyFill="1" applyBorder="1"/>
    <xf numFmtId="166" fontId="28" fillId="8" borderId="8" xfId="0" applyNumberFormat="1" applyFont="1" applyFill="1" applyBorder="1" applyAlignment="1"/>
    <xf numFmtId="0" fontId="1" fillId="0" borderId="23" xfId="0" applyFont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wrapText="1"/>
    </xf>
    <xf numFmtId="0" fontId="6" fillId="4" borderId="12" xfId="0" applyFont="1" applyFill="1" applyBorder="1"/>
    <xf numFmtId="0" fontId="14" fillId="0" borderId="23" xfId="0" applyFont="1" applyBorder="1" applyAlignment="1">
      <alignment horizontal="center"/>
    </xf>
    <xf numFmtId="3" fontId="6" fillId="4" borderId="12" xfId="0" applyNumberFormat="1" applyFont="1" applyFill="1" applyBorder="1"/>
    <xf numFmtId="3" fontId="29" fillId="0" borderId="13" xfId="0" applyNumberFormat="1" applyFont="1" applyBorder="1" applyAlignment="1">
      <alignment wrapText="1"/>
    </xf>
    <xf numFmtId="0" fontId="6" fillId="4" borderId="28" xfId="0" applyFont="1" applyFill="1" applyBorder="1" applyAlignment="1">
      <alignment horizontal="center" vertical="center"/>
    </xf>
    <xf numFmtId="3" fontId="6" fillId="4" borderId="30" xfId="0" applyNumberFormat="1" applyFont="1" applyFill="1" applyBorder="1" applyAlignment="1">
      <alignment horizontal="center" vertical="center"/>
    </xf>
    <xf numFmtId="166" fontId="28" fillId="8" borderId="9" xfId="0" applyNumberFormat="1" applyFont="1" applyFill="1" applyBorder="1" applyAlignment="1"/>
    <xf numFmtId="0" fontId="7" fillId="3" borderId="20" xfId="0" applyFont="1" applyFill="1" applyBorder="1"/>
    <xf numFmtId="0" fontId="1" fillId="3" borderId="20" xfId="0" applyFont="1" applyFill="1" applyBorder="1" applyAlignment="1"/>
    <xf numFmtId="0" fontId="3" fillId="3" borderId="1" xfId="0" applyFont="1" applyFill="1" applyBorder="1"/>
    <xf numFmtId="0" fontId="1" fillId="3" borderId="8" xfId="0" applyFont="1" applyFill="1" applyBorder="1" applyAlignment="1">
      <alignment wrapText="1"/>
    </xf>
    <xf numFmtId="3" fontId="1" fillId="3" borderId="20" xfId="0" applyNumberFormat="1" applyFont="1" applyFill="1" applyBorder="1" applyAlignment="1"/>
    <xf numFmtId="3" fontId="1" fillId="3" borderId="20" xfId="0" applyNumberFormat="1" applyFont="1" applyFill="1" applyBorder="1"/>
    <xf numFmtId="0" fontId="1" fillId="3" borderId="9" xfId="0" applyFont="1" applyFill="1" applyBorder="1" applyAlignment="1">
      <alignment vertical="center" wrapText="1"/>
    </xf>
    <xf numFmtId="3" fontId="28" fillId="8" borderId="19" xfId="0" applyNumberFormat="1" applyFont="1" applyFill="1" applyBorder="1"/>
    <xf numFmtId="14" fontId="1" fillId="3" borderId="12" xfId="0" applyNumberFormat="1" applyFont="1" applyFill="1" applyBorder="1"/>
    <xf numFmtId="170" fontId="1" fillId="3" borderId="12" xfId="0" applyNumberFormat="1" applyFont="1" applyFill="1" applyBorder="1" applyAlignment="1">
      <alignment wrapText="1"/>
    </xf>
    <xf numFmtId="164" fontId="14" fillId="0" borderId="24" xfId="0" applyNumberFormat="1" applyFont="1" applyBorder="1" applyAlignment="1">
      <alignment horizontal="center"/>
    </xf>
    <xf numFmtId="0" fontId="1" fillId="3" borderId="24" xfId="0" applyFont="1" applyFill="1" applyBorder="1" applyAlignment="1">
      <alignment wrapText="1"/>
    </xf>
    <xf numFmtId="0" fontId="1" fillId="0" borderId="32" xfId="0" applyFont="1" applyBorder="1"/>
    <xf numFmtId="3" fontId="28" fillId="8" borderId="20" xfId="0" applyNumberFormat="1" applyFont="1" applyFill="1" applyBorder="1"/>
    <xf numFmtId="0" fontId="19" fillId="6" borderId="23" xfId="0" applyFont="1" applyFill="1" applyBorder="1" applyAlignment="1">
      <alignment horizontal="left" vertical="center" wrapText="1"/>
    </xf>
    <xf numFmtId="0" fontId="19" fillId="6" borderId="24" xfId="0" applyFont="1" applyFill="1" applyBorder="1" applyAlignment="1">
      <alignment vertical="center" wrapText="1"/>
    </xf>
    <xf numFmtId="0" fontId="1" fillId="0" borderId="25" xfId="0" applyFont="1" applyBorder="1" applyAlignment="1">
      <alignment horizontal="left" vertical="top" wrapText="1"/>
    </xf>
    <xf numFmtId="0" fontId="19" fillId="6" borderId="25" xfId="0" applyFont="1" applyFill="1" applyBorder="1" applyAlignment="1">
      <alignment vertical="center" wrapText="1"/>
    </xf>
    <xf numFmtId="3" fontId="1" fillId="3" borderId="20" xfId="0" applyNumberFormat="1" applyFont="1" applyFill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3" fillId="0" borderId="13" xfId="0" applyFont="1" applyBorder="1"/>
    <xf numFmtId="0" fontId="19" fillId="0" borderId="29" xfId="0" applyFont="1" applyBorder="1" applyAlignment="1">
      <alignment horizontal="left" vertical="center" wrapText="1"/>
    </xf>
    <xf numFmtId="0" fontId="1" fillId="3" borderId="6" xfId="0" applyFont="1" applyFill="1" applyBorder="1"/>
    <xf numFmtId="3" fontId="1" fillId="3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1" fillId="3" borderId="33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top" wrapText="1"/>
    </xf>
    <xf numFmtId="3" fontId="28" fillId="8" borderId="20" xfId="0" applyNumberFormat="1" applyFont="1" applyFill="1" applyBorder="1"/>
    <xf numFmtId="0" fontId="14" fillId="0" borderId="24" xfId="0" applyFont="1" applyBorder="1" applyAlignment="1">
      <alignment horizontal="center"/>
    </xf>
    <xf numFmtId="3" fontId="28" fillId="2" borderId="20" xfId="0" applyNumberFormat="1" applyFont="1" applyFill="1" applyBorder="1"/>
    <xf numFmtId="0" fontId="8" fillId="0" borderId="24" xfId="0" applyFont="1" applyBorder="1" applyAlignment="1">
      <alignment horizontal="center"/>
    </xf>
    <xf numFmtId="3" fontId="14" fillId="0" borderId="24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3" fontId="28" fillId="8" borderId="36" xfId="0" applyNumberFormat="1" applyFont="1" applyFill="1" applyBorder="1"/>
    <xf numFmtId="0" fontId="14" fillId="0" borderId="27" xfId="0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0" fontId="6" fillId="4" borderId="23" xfId="0" applyFont="1" applyFill="1" applyBorder="1" applyAlignment="1">
      <alignment horizontal="right"/>
    </xf>
    <xf numFmtId="0" fontId="14" fillId="0" borderId="28" xfId="0" applyFont="1" applyBorder="1" applyAlignment="1">
      <alignment horizontal="center"/>
    </xf>
    <xf numFmtId="3" fontId="6" fillId="4" borderId="24" xfId="0" applyNumberFormat="1" applyFont="1" applyFill="1" applyBorder="1" applyAlignment="1">
      <alignment horizontal="center"/>
    </xf>
    <xf numFmtId="0" fontId="19" fillId="0" borderId="29" xfId="0" applyFont="1" applyBorder="1" applyAlignment="1">
      <alignment vertical="top" wrapText="1"/>
    </xf>
    <xf numFmtId="3" fontId="1" fillId="3" borderId="12" xfId="0" applyNumberFormat="1" applyFont="1" applyFill="1" applyBorder="1" applyAlignment="1">
      <alignment horizontal="right" wrapText="1"/>
    </xf>
    <xf numFmtId="3" fontId="1" fillId="3" borderId="12" xfId="0" applyNumberFormat="1" applyFont="1" applyFill="1" applyBorder="1" applyAlignment="1">
      <alignment horizontal="right" wrapText="1"/>
    </xf>
    <xf numFmtId="0" fontId="2" fillId="0" borderId="3" xfId="0" applyFont="1" applyBorder="1" applyAlignment="1"/>
    <xf numFmtId="0" fontId="2" fillId="0" borderId="3" xfId="0" applyFont="1" applyBorder="1"/>
    <xf numFmtId="0" fontId="19" fillId="0" borderId="1" xfId="0" applyFont="1" applyBorder="1" applyAlignment="1">
      <alignment vertical="top" wrapText="1"/>
    </xf>
    <xf numFmtId="0" fontId="14" fillId="0" borderId="28" xfId="0" applyFont="1" applyBorder="1" applyAlignment="1">
      <alignment horizontal="center"/>
    </xf>
    <xf numFmtId="3" fontId="28" fillId="8" borderId="20" xfId="0" applyNumberFormat="1" applyFont="1" applyFill="1" applyBorder="1" applyAlignment="1">
      <alignment wrapText="1"/>
    </xf>
    <xf numFmtId="0" fontId="14" fillId="0" borderId="28" xfId="0" applyFont="1" applyBorder="1" applyAlignment="1">
      <alignment horizontal="center"/>
    </xf>
    <xf numFmtId="0" fontId="28" fillId="8" borderId="11" xfId="0" applyFont="1" applyFill="1" applyBorder="1"/>
    <xf numFmtId="3" fontId="14" fillId="0" borderId="28" xfId="0" applyNumberFormat="1" applyFont="1" applyBorder="1" applyAlignment="1">
      <alignment horizontal="center"/>
    </xf>
    <xf numFmtId="0" fontId="6" fillId="3" borderId="27" xfId="0" applyFont="1" applyFill="1" applyBorder="1"/>
    <xf numFmtId="3" fontId="14" fillId="0" borderId="28" xfId="0" applyNumberFormat="1" applyFont="1" applyBorder="1" applyAlignment="1">
      <alignment horizontal="center"/>
    </xf>
    <xf numFmtId="41" fontId="1" fillId="0" borderId="29" xfId="0" applyNumberFormat="1" applyFont="1" applyBorder="1"/>
    <xf numFmtId="41" fontId="1" fillId="0" borderId="39" xfId="0" applyNumberFormat="1" applyFont="1" applyBorder="1"/>
    <xf numFmtId="0" fontId="8" fillId="0" borderId="40" xfId="0" applyFont="1" applyBorder="1"/>
    <xf numFmtId="0" fontId="8" fillId="0" borderId="29" xfId="0" applyFont="1" applyBorder="1"/>
    <xf numFmtId="0" fontId="3" fillId="0" borderId="29" xfId="0" applyFont="1" applyBorder="1"/>
    <xf numFmtId="0" fontId="1" fillId="0" borderId="13" xfId="0" applyFont="1" applyBorder="1" applyAlignment="1">
      <alignment horizontal="left"/>
    </xf>
    <xf numFmtId="0" fontId="29" fillId="0" borderId="1" xfId="0" applyFont="1" applyBorder="1"/>
    <xf numFmtId="0" fontId="9" fillId="0" borderId="1" xfId="0" applyFont="1" applyBorder="1"/>
    <xf numFmtId="3" fontId="2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3" fontId="1" fillId="3" borderId="28" xfId="0" applyNumberFormat="1" applyFont="1" applyFill="1" applyBorder="1"/>
    <xf numFmtId="0" fontId="28" fillId="8" borderId="12" xfId="0" applyFont="1" applyFill="1" applyBorder="1"/>
    <xf numFmtId="0" fontId="1" fillId="3" borderId="9" xfId="0" applyFont="1" applyFill="1" applyBorder="1" applyAlignment="1"/>
    <xf numFmtId="3" fontId="28" fillId="8" borderId="12" xfId="0" applyNumberFormat="1" applyFont="1" applyFill="1" applyBorder="1" applyAlignment="1"/>
    <xf numFmtId="0" fontId="1" fillId="3" borderId="20" xfId="0" applyFont="1" applyFill="1" applyBorder="1" applyAlignment="1">
      <alignment wrapText="1"/>
    </xf>
    <xf numFmtId="3" fontId="28" fillId="8" borderId="12" xfId="0" applyNumberFormat="1" applyFont="1" applyFill="1" applyBorder="1"/>
    <xf numFmtId="9" fontId="28" fillId="8" borderId="18" xfId="0" applyNumberFormat="1" applyFont="1" applyFill="1" applyBorder="1"/>
    <xf numFmtId="9" fontId="28" fillId="8" borderId="11" xfId="0" applyNumberFormat="1" applyFont="1" applyFill="1" applyBorder="1"/>
    <xf numFmtId="166" fontId="28" fillId="8" borderId="12" xfId="0" applyNumberFormat="1" applyFont="1" applyFill="1" applyBorder="1" applyAlignment="1"/>
    <xf numFmtId="41" fontId="29" fillId="0" borderId="1" xfId="0" applyNumberFormat="1" applyFont="1" applyBorder="1" applyAlignment="1">
      <alignment vertical="center"/>
    </xf>
    <xf numFmtId="3" fontId="29" fillId="0" borderId="1" xfId="0" applyNumberFormat="1" applyFont="1" applyBorder="1"/>
    <xf numFmtId="0" fontId="1" fillId="3" borderId="11" xfId="0" applyFont="1" applyFill="1" applyBorder="1" applyAlignment="1">
      <alignment vertical="top" wrapText="1"/>
    </xf>
    <xf numFmtId="3" fontId="1" fillId="3" borderId="12" xfId="0" applyNumberFormat="1" applyFont="1" applyFill="1" applyBorder="1" applyAlignment="1">
      <alignment horizontal="center" vertical="center"/>
    </xf>
    <xf numFmtId="41" fontId="29" fillId="0" borderId="1" xfId="0" applyNumberFormat="1" applyFont="1" applyBorder="1"/>
    <xf numFmtId="166" fontId="28" fillId="8" borderId="18" xfId="0" applyNumberFormat="1" applyFont="1" applyFill="1" applyBorder="1" applyAlignment="1"/>
    <xf numFmtId="0" fontId="1" fillId="3" borderId="12" xfId="0" applyFont="1" applyFill="1" applyBorder="1" applyAlignment="1">
      <alignment wrapText="1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 wrapText="1"/>
    </xf>
    <xf numFmtId="3" fontId="28" fillId="8" borderId="12" xfId="0" applyNumberFormat="1" applyFont="1" applyFill="1" applyBorder="1" applyAlignment="1">
      <alignment wrapText="1"/>
    </xf>
    <xf numFmtId="3" fontId="1" fillId="3" borderId="13" xfId="0" applyNumberFormat="1" applyFont="1" applyFill="1" applyBorder="1"/>
    <xf numFmtId="14" fontId="1" fillId="0" borderId="29" xfId="0" applyNumberFormat="1" applyFont="1" applyBorder="1"/>
    <xf numFmtId="3" fontId="1" fillId="0" borderId="29" xfId="0" applyNumberFormat="1" applyFont="1" applyBorder="1"/>
    <xf numFmtId="0" fontId="28" fillId="8" borderId="41" xfId="0" applyFont="1" applyFill="1" applyBorder="1" applyAlignment="1"/>
    <xf numFmtId="0" fontId="28" fillId="8" borderId="42" xfId="0" applyFont="1" applyFill="1" applyBorder="1" applyAlignment="1"/>
    <xf numFmtId="3" fontId="28" fillId="8" borderId="42" xfId="0" applyNumberFormat="1" applyFont="1" applyFill="1" applyBorder="1" applyAlignment="1"/>
    <xf numFmtId="9" fontId="28" fillId="8" borderId="43" xfId="0" applyNumberFormat="1" applyFont="1" applyFill="1" applyBorder="1" applyAlignment="1"/>
    <xf numFmtId="9" fontId="28" fillId="8" borderId="41" xfId="0" applyNumberFormat="1" applyFont="1" applyFill="1" applyBorder="1" applyAlignment="1"/>
    <xf numFmtId="166" fontId="28" fillId="8" borderId="42" xfId="0" applyNumberFormat="1" applyFont="1" applyFill="1" applyBorder="1" applyAlignment="1"/>
    <xf numFmtId="166" fontId="28" fillId="8" borderId="43" xfId="0" applyNumberFormat="1" applyFont="1" applyFill="1" applyBorder="1" applyAlignment="1"/>
    <xf numFmtId="2" fontId="1" fillId="0" borderId="13" xfId="0" applyNumberFormat="1" applyFont="1" applyBorder="1"/>
    <xf numFmtId="3" fontId="28" fillId="8" borderId="41" xfId="0" applyNumberFormat="1" applyFont="1" applyFill="1" applyBorder="1"/>
    <xf numFmtId="0" fontId="1" fillId="0" borderId="29" xfId="0" applyFont="1" applyBorder="1" applyAlignment="1">
      <alignment horizontal="center"/>
    </xf>
    <xf numFmtId="3" fontId="28" fillId="8" borderId="42" xfId="0" applyNumberFormat="1" applyFont="1" applyFill="1" applyBorder="1"/>
    <xf numFmtId="14" fontId="1" fillId="0" borderId="1" xfId="0" applyNumberFormat="1" applyFont="1" applyBorder="1"/>
    <xf numFmtId="2" fontId="1" fillId="0" borderId="1" xfId="0" applyNumberFormat="1" applyFont="1" applyBorder="1"/>
    <xf numFmtId="3" fontId="28" fillId="8" borderId="42" xfId="0" applyNumberFormat="1" applyFont="1" applyFill="1" applyBorder="1"/>
    <xf numFmtId="3" fontId="28" fillId="8" borderId="42" xfId="0" applyNumberFormat="1" applyFont="1" applyFill="1" applyBorder="1" applyAlignment="1">
      <alignment wrapText="1"/>
    </xf>
    <xf numFmtId="0" fontId="28" fillId="0" borderId="11" xfId="0" applyFont="1" applyBorder="1"/>
    <xf numFmtId="0" fontId="28" fillId="0" borderId="12" xfId="0" applyFont="1" applyBorder="1"/>
    <xf numFmtId="3" fontId="28" fillId="0" borderId="12" xfId="0" applyNumberFormat="1" applyFont="1" applyBorder="1" applyAlignment="1"/>
    <xf numFmtId="3" fontId="28" fillId="0" borderId="12" xfId="0" applyNumberFormat="1" applyFont="1" applyBorder="1"/>
    <xf numFmtId="9" fontId="28" fillId="0" borderId="18" xfId="0" applyNumberFormat="1" applyFont="1" applyBorder="1"/>
    <xf numFmtId="9" fontId="28" fillId="0" borderId="11" xfId="0" applyNumberFormat="1" applyFont="1" applyBorder="1"/>
    <xf numFmtId="166" fontId="28" fillId="0" borderId="12" xfId="0" applyNumberFormat="1" applyFont="1" applyBorder="1"/>
    <xf numFmtId="166" fontId="28" fillId="0" borderId="18" xfId="0" applyNumberFormat="1" applyFont="1" applyBorder="1"/>
    <xf numFmtId="3" fontId="28" fillId="0" borderId="19" xfId="0" applyNumberFormat="1" applyFont="1" applyBorder="1"/>
    <xf numFmtId="3" fontId="28" fillId="0" borderId="20" xfId="0" applyNumberFormat="1" applyFont="1" applyBorder="1"/>
    <xf numFmtId="3" fontId="28" fillId="0" borderId="36" xfId="0" applyNumberFormat="1" applyFont="1" applyBorder="1"/>
    <xf numFmtId="3" fontId="28" fillId="0" borderId="20" xfId="0" applyNumberFormat="1" applyFont="1" applyBorder="1" applyAlignment="1">
      <alignment wrapText="1"/>
    </xf>
    <xf numFmtId="0" fontId="28" fillId="9" borderId="11" xfId="0" applyFont="1" applyFill="1" applyBorder="1"/>
    <xf numFmtId="0" fontId="28" fillId="9" borderId="12" xfId="0" applyFont="1" applyFill="1" applyBorder="1" applyAlignment="1">
      <alignment wrapText="1"/>
    </xf>
    <xf numFmtId="3" fontId="28" fillId="9" borderId="12" xfId="0" applyNumberFormat="1" applyFont="1" applyFill="1" applyBorder="1" applyAlignment="1"/>
    <xf numFmtId="3" fontId="28" fillId="9" borderId="12" xfId="0" applyNumberFormat="1" applyFont="1" applyFill="1" applyBorder="1"/>
    <xf numFmtId="9" fontId="28" fillId="9" borderId="18" xfId="0" applyNumberFormat="1" applyFont="1" applyFill="1" applyBorder="1" applyAlignment="1"/>
    <xf numFmtId="9" fontId="28" fillId="9" borderId="11" xfId="0" applyNumberFormat="1" applyFont="1" applyFill="1" applyBorder="1"/>
    <xf numFmtId="166" fontId="28" fillId="9" borderId="12" xfId="0" applyNumberFormat="1" applyFont="1" applyFill="1" applyBorder="1"/>
    <xf numFmtId="166" fontId="28" fillId="9" borderId="18" xfId="0" applyNumberFormat="1" applyFont="1" applyFill="1" applyBorder="1" applyAlignment="1"/>
    <xf numFmtId="3" fontId="28" fillId="9" borderId="19" xfId="0" applyNumberFormat="1" applyFont="1" applyFill="1" applyBorder="1"/>
    <xf numFmtId="3" fontId="28" fillId="9" borderId="20" xfId="0" applyNumberFormat="1" applyFont="1" applyFill="1" applyBorder="1"/>
    <xf numFmtId="3" fontId="28" fillId="9" borderId="36" xfId="0" applyNumberFormat="1" applyFont="1" applyFill="1" applyBorder="1"/>
    <xf numFmtId="3" fontId="28" fillId="9" borderId="12" xfId="0" applyNumberFormat="1" applyFont="1" applyFill="1" applyBorder="1" applyAlignment="1">
      <alignment wrapText="1"/>
    </xf>
    <xf numFmtId="0" fontId="28" fillId="9" borderId="7" xfId="0" applyFont="1" applyFill="1" applyBorder="1" applyAlignment="1">
      <alignment wrapText="1"/>
    </xf>
    <xf numFmtId="3" fontId="28" fillId="9" borderId="7" xfId="0" applyNumberFormat="1" applyFont="1" applyFill="1" applyBorder="1" applyAlignment="1"/>
    <xf numFmtId="3" fontId="28" fillId="9" borderId="7" xfId="0" applyNumberFormat="1" applyFont="1" applyFill="1" applyBorder="1"/>
    <xf numFmtId="166" fontId="28" fillId="9" borderId="18" xfId="0" applyNumberFormat="1" applyFont="1" applyFill="1" applyBorder="1"/>
    <xf numFmtId="9" fontId="28" fillId="9" borderId="44" xfId="0" applyNumberFormat="1" applyFont="1" applyFill="1" applyBorder="1"/>
    <xf numFmtId="0" fontId="28" fillId="10" borderId="41" xfId="0" applyFont="1" applyFill="1" applyBorder="1" applyAlignment="1"/>
    <xf numFmtId="0" fontId="28" fillId="10" borderId="42" xfId="0" applyFont="1" applyFill="1" applyBorder="1" applyAlignment="1"/>
    <xf numFmtId="3" fontId="28" fillId="10" borderId="42" xfId="0" applyNumberFormat="1" applyFont="1" applyFill="1" applyBorder="1" applyAlignment="1"/>
    <xf numFmtId="9" fontId="28" fillId="10" borderId="43" xfId="0" applyNumberFormat="1" applyFont="1" applyFill="1" applyBorder="1" applyAlignment="1"/>
    <xf numFmtId="9" fontId="28" fillId="10" borderId="41" xfId="0" applyNumberFormat="1" applyFont="1" applyFill="1" applyBorder="1" applyAlignment="1"/>
    <xf numFmtId="166" fontId="28" fillId="10" borderId="42" xfId="0" applyNumberFormat="1" applyFont="1" applyFill="1" applyBorder="1" applyAlignment="1"/>
    <xf numFmtId="166" fontId="28" fillId="10" borderId="43" xfId="0" applyNumberFormat="1" applyFont="1" applyFill="1" applyBorder="1" applyAlignment="1"/>
    <xf numFmtId="3" fontId="28" fillId="10" borderId="41" xfId="0" applyNumberFormat="1" applyFont="1" applyFill="1" applyBorder="1"/>
    <xf numFmtId="3" fontId="28" fillId="10" borderId="42" xfId="0" applyNumberFormat="1" applyFont="1" applyFill="1" applyBorder="1"/>
    <xf numFmtId="3" fontId="28" fillId="10" borderId="42" xfId="0" applyNumberFormat="1" applyFont="1" applyFill="1" applyBorder="1"/>
    <xf numFmtId="3" fontId="28" fillId="10" borderId="42" xfId="0" applyNumberFormat="1" applyFont="1" applyFill="1" applyBorder="1" applyAlignment="1">
      <alignment wrapText="1"/>
    </xf>
    <xf numFmtId="0" fontId="28" fillId="9" borderId="23" xfId="0" applyFont="1" applyFill="1" applyBorder="1" applyAlignment="1"/>
    <xf numFmtId="0" fontId="28" fillId="9" borderId="24" xfId="0" applyFont="1" applyFill="1" applyBorder="1" applyAlignment="1"/>
    <xf numFmtId="3" fontId="28" fillId="9" borderId="24" xfId="0" applyNumberFormat="1" applyFont="1" applyFill="1" applyBorder="1" applyAlignment="1"/>
    <xf numFmtId="9" fontId="28" fillId="9" borderId="25" xfId="0" applyNumberFormat="1" applyFont="1" applyFill="1" applyBorder="1" applyAlignment="1"/>
    <xf numFmtId="9" fontId="28" fillId="9" borderId="23" xfId="0" applyNumberFormat="1" applyFont="1" applyFill="1" applyBorder="1"/>
    <xf numFmtId="166" fontId="28" fillId="9" borderId="24" xfId="0" applyNumberFormat="1" applyFont="1" applyFill="1" applyBorder="1"/>
    <xf numFmtId="3" fontId="28" fillId="9" borderId="24" xfId="0" applyNumberFormat="1" applyFont="1" applyFill="1" applyBorder="1"/>
    <xf numFmtId="166" fontId="28" fillId="9" borderId="25" xfId="0" applyNumberFormat="1" applyFont="1" applyFill="1" applyBorder="1"/>
    <xf numFmtId="3" fontId="28" fillId="9" borderId="41" xfId="0" applyNumberFormat="1" applyFont="1" applyFill="1" applyBorder="1"/>
    <xf numFmtId="3" fontId="28" fillId="9" borderId="42" xfId="0" applyNumberFormat="1" applyFont="1" applyFill="1" applyBorder="1"/>
    <xf numFmtId="3" fontId="28" fillId="9" borderId="42" xfId="0" applyNumberFormat="1" applyFont="1" applyFill="1" applyBorder="1" applyAlignment="1">
      <alignment wrapText="1"/>
    </xf>
    <xf numFmtId="0" fontId="28" fillId="11" borderId="41" xfId="0" applyFont="1" applyFill="1" applyBorder="1"/>
    <xf numFmtId="0" fontId="28" fillId="11" borderId="42" xfId="0" applyFont="1" applyFill="1" applyBorder="1" applyAlignment="1">
      <alignment horizontal="left" vertical="center" wrapText="1"/>
    </xf>
    <xf numFmtId="3" fontId="28" fillId="11" borderId="42" xfId="0" applyNumberFormat="1" applyFont="1" applyFill="1" applyBorder="1" applyAlignment="1"/>
    <xf numFmtId="3" fontId="28" fillId="11" borderId="42" xfId="0" applyNumberFormat="1" applyFont="1" applyFill="1" applyBorder="1"/>
    <xf numFmtId="9" fontId="28" fillId="11" borderId="43" xfId="0" applyNumberFormat="1" applyFont="1" applyFill="1" applyBorder="1" applyAlignment="1"/>
    <xf numFmtId="9" fontId="28" fillId="11" borderId="41" xfId="0" applyNumberFormat="1" applyFont="1" applyFill="1" applyBorder="1"/>
    <xf numFmtId="166" fontId="28" fillId="11" borderId="42" xfId="0" applyNumberFormat="1" applyFont="1" applyFill="1" applyBorder="1"/>
    <xf numFmtId="3" fontId="28" fillId="11" borderId="42" xfId="0" applyNumberFormat="1" applyFont="1" applyFill="1" applyBorder="1"/>
    <xf numFmtId="166" fontId="28" fillId="11" borderId="43" xfId="0" applyNumberFormat="1" applyFont="1" applyFill="1" applyBorder="1"/>
    <xf numFmtId="3" fontId="28" fillId="11" borderId="23" xfId="0" applyNumberFormat="1" applyFont="1" applyFill="1" applyBorder="1"/>
    <xf numFmtId="3" fontId="28" fillId="11" borderId="24" xfId="0" applyNumberFormat="1" applyFont="1" applyFill="1" applyBorder="1"/>
    <xf numFmtId="3" fontId="28" fillId="11" borderId="37" xfId="0" applyNumberFormat="1" applyFont="1" applyFill="1" applyBorder="1"/>
    <xf numFmtId="3" fontId="28" fillId="11" borderId="24" xfId="0" applyNumberFormat="1" applyFont="1" applyFill="1" applyBorder="1" applyAlignment="1">
      <alignment wrapText="1"/>
    </xf>
    <xf numFmtId="0" fontId="28" fillId="11" borderId="41" xfId="0" applyFont="1" applyFill="1" applyBorder="1" applyAlignment="1"/>
    <xf numFmtId="0" fontId="28" fillId="11" borderId="42" xfId="0" applyFont="1" applyFill="1" applyBorder="1" applyAlignment="1"/>
    <xf numFmtId="9" fontId="28" fillId="11" borderId="41" xfId="0" applyNumberFormat="1" applyFont="1" applyFill="1" applyBorder="1" applyAlignment="1"/>
    <xf numFmtId="166" fontId="28" fillId="11" borderId="42" xfId="0" applyNumberFormat="1" applyFont="1" applyFill="1" applyBorder="1" applyAlignment="1"/>
    <xf numFmtId="166" fontId="28" fillId="11" borderId="43" xfId="0" applyNumberFormat="1" applyFont="1" applyFill="1" applyBorder="1" applyAlignment="1"/>
    <xf numFmtId="3" fontId="28" fillId="11" borderId="41" xfId="0" applyNumberFormat="1" applyFont="1" applyFill="1" applyBorder="1"/>
    <xf numFmtId="3" fontId="28" fillId="11" borderId="42" xfId="0" applyNumberFormat="1" applyFont="1" applyFill="1" applyBorder="1" applyAlignment="1">
      <alignment wrapText="1"/>
    </xf>
    <xf numFmtId="0" fontId="28" fillId="12" borderId="41" xfId="0" applyFont="1" applyFill="1" applyBorder="1" applyAlignment="1"/>
    <xf numFmtId="0" fontId="28" fillId="12" borderId="42" xfId="0" applyFont="1" applyFill="1" applyBorder="1" applyAlignment="1"/>
    <xf numFmtId="3" fontId="28" fillId="12" borderId="42" xfId="0" applyNumberFormat="1" applyFont="1" applyFill="1" applyBorder="1" applyAlignment="1"/>
    <xf numFmtId="9" fontId="28" fillId="12" borderId="43" xfId="0" applyNumberFormat="1" applyFont="1" applyFill="1" applyBorder="1" applyAlignment="1"/>
    <xf numFmtId="9" fontId="28" fillId="12" borderId="41" xfId="0" applyNumberFormat="1" applyFont="1" applyFill="1" applyBorder="1" applyAlignment="1"/>
    <xf numFmtId="166" fontId="28" fillId="12" borderId="42" xfId="0" applyNumberFormat="1" applyFont="1" applyFill="1" applyBorder="1" applyAlignment="1"/>
    <xf numFmtId="166" fontId="28" fillId="12" borderId="43" xfId="0" applyNumberFormat="1" applyFont="1" applyFill="1" applyBorder="1" applyAlignment="1"/>
    <xf numFmtId="3" fontId="28" fillId="12" borderId="41" xfId="0" applyNumberFormat="1" applyFont="1" applyFill="1" applyBorder="1"/>
    <xf numFmtId="3" fontId="28" fillId="12" borderId="42" xfId="0" applyNumberFormat="1" applyFont="1" applyFill="1" applyBorder="1"/>
    <xf numFmtId="3" fontId="28" fillId="12" borderId="42" xfId="0" applyNumberFormat="1" applyFont="1" applyFill="1" applyBorder="1"/>
    <xf numFmtId="3" fontId="28" fillId="12" borderId="42" xfId="0" applyNumberFormat="1" applyFont="1" applyFill="1" applyBorder="1" applyAlignment="1">
      <alignment wrapText="1"/>
    </xf>
    <xf numFmtId="0" fontId="11" fillId="13" borderId="27" xfId="0" applyFont="1" applyFill="1" applyBorder="1"/>
    <xf numFmtId="0" fontId="24" fillId="13" borderId="28" xfId="0" applyFont="1" applyFill="1" applyBorder="1"/>
    <xf numFmtId="3" fontId="24" fillId="13" borderId="28" xfId="0" applyNumberFormat="1" applyFont="1" applyFill="1" applyBorder="1"/>
    <xf numFmtId="9" fontId="24" fillId="13" borderId="30" xfId="0" applyNumberFormat="1" applyFont="1" applyFill="1" applyBorder="1" applyAlignment="1"/>
    <xf numFmtId="9" fontId="24" fillId="13" borderId="27" xfId="0" applyNumberFormat="1" applyFont="1" applyFill="1" applyBorder="1"/>
    <xf numFmtId="166" fontId="24" fillId="13" borderId="28" xfId="0" applyNumberFormat="1" applyFont="1" applyFill="1" applyBorder="1"/>
    <xf numFmtId="166" fontId="24" fillId="13" borderId="30" xfId="0" applyNumberFormat="1" applyFont="1" applyFill="1" applyBorder="1"/>
    <xf numFmtId="3" fontId="24" fillId="13" borderId="41" xfId="0" applyNumberFormat="1" applyFont="1" applyFill="1" applyBorder="1"/>
    <xf numFmtId="3" fontId="24" fillId="13" borderId="42" xfId="0" applyNumberFormat="1" applyFont="1" applyFill="1" applyBorder="1"/>
    <xf numFmtId="3" fontId="24" fillId="2" borderId="20" xfId="0" applyNumberFormat="1" applyFont="1" applyFill="1" applyBorder="1"/>
    <xf numFmtId="3" fontId="24" fillId="13" borderId="28" xfId="0" applyNumberFormat="1" applyFont="1" applyFill="1" applyBorder="1" applyAlignment="1">
      <alignment wrapText="1"/>
    </xf>
    <xf numFmtId="0" fontId="11" fillId="14" borderId="27" xfId="0" applyFont="1" applyFill="1" applyBorder="1"/>
    <xf numFmtId="0" fontId="24" fillId="14" borderId="28" xfId="0" applyFont="1" applyFill="1" applyBorder="1"/>
    <xf numFmtId="3" fontId="24" fillId="14" borderId="28" xfId="0" applyNumberFormat="1" applyFont="1" applyFill="1" applyBorder="1"/>
    <xf numFmtId="9" fontId="24" fillId="14" borderId="30" xfId="0" applyNumberFormat="1" applyFont="1" applyFill="1" applyBorder="1"/>
    <xf numFmtId="9" fontId="24" fillId="14" borderId="27" xfId="0" applyNumberFormat="1" applyFont="1" applyFill="1" applyBorder="1"/>
    <xf numFmtId="166" fontId="24" fillId="14" borderId="28" xfId="0" applyNumberFormat="1" applyFont="1" applyFill="1" applyBorder="1"/>
    <xf numFmtId="166" fontId="24" fillId="14" borderId="30" xfId="0" applyNumberFormat="1" applyFont="1" applyFill="1" applyBorder="1"/>
    <xf numFmtId="3" fontId="24" fillId="14" borderId="41" xfId="0" applyNumberFormat="1" applyFont="1" applyFill="1" applyBorder="1"/>
    <xf numFmtId="3" fontId="24" fillId="14" borderId="42" xfId="0" applyNumberFormat="1" applyFont="1" applyFill="1" applyBorder="1"/>
    <xf numFmtId="3" fontId="24" fillId="14" borderId="28" xfId="0" applyNumberFormat="1" applyFont="1" applyFill="1" applyBorder="1" applyAlignment="1">
      <alignment wrapText="1"/>
    </xf>
    <xf numFmtId="49" fontId="30" fillId="0" borderId="1" xfId="0" applyNumberFormat="1" applyFont="1" applyBorder="1"/>
    <xf numFmtId="0" fontId="11" fillId="0" borderId="27" xfId="0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0" borderId="38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/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22" xfId="0" applyFont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3" fontId="1" fillId="4" borderId="18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9" fillId="6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49" fontId="11" fillId="3" borderId="7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wrapText="1"/>
    </xf>
    <xf numFmtId="49" fontId="11" fillId="3" borderId="6" xfId="0" applyNumberFormat="1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 wrapText="1"/>
    </xf>
    <xf numFmtId="0" fontId="9" fillId="3" borderId="2" xfId="0" applyFont="1" applyFill="1" applyBorder="1" applyAlignment="1">
      <alignment horizontal="center" vertical="top"/>
    </xf>
    <xf numFmtId="49" fontId="11" fillId="3" borderId="5" xfId="0" applyNumberFormat="1" applyFont="1" applyFill="1" applyBorder="1" applyAlignment="1">
      <alignment horizontal="center" wrapText="1"/>
    </xf>
    <xf numFmtId="49" fontId="11" fillId="0" borderId="7" xfId="0" applyNumberFormat="1" applyFont="1" applyBorder="1" applyAlignment="1">
      <alignment horizontal="center" wrapText="1"/>
    </xf>
    <xf numFmtId="49" fontId="11" fillId="0" borderId="5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/>
    </xf>
    <xf numFmtId="49" fontId="11" fillId="0" borderId="6" xfId="0" applyNumberFormat="1" applyFont="1" applyBorder="1" applyAlignment="1">
      <alignment horizontal="center" wrapText="1"/>
    </xf>
    <xf numFmtId="49" fontId="11" fillId="2" borderId="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/>
  </sheetViews>
  <sheetFormatPr defaultColWidth="17.33203125" defaultRowHeight="15.75" customHeight="1" x14ac:dyDescent="0.25"/>
  <cols>
    <col min="1" max="1" width="6.109375" customWidth="1"/>
    <col min="2" max="2" width="18.109375" customWidth="1"/>
    <col min="3" max="8" width="8" customWidth="1"/>
    <col min="9" max="9" width="44.109375" customWidth="1"/>
    <col min="10" max="15" width="8" customWidth="1"/>
  </cols>
  <sheetData>
    <row r="1" spans="1:15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 t="s">
        <v>5</v>
      </c>
      <c r="O1" s="1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5" customHeight="1" x14ac:dyDescent="0.75">
      <c r="A5" s="6"/>
      <c r="B5" s="6"/>
      <c r="C5" s="6"/>
      <c r="D5" s="6"/>
      <c r="E5" s="6"/>
      <c r="F5" s="6"/>
      <c r="G5" s="6"/>
      <c r="H5" s="1"/>
      <c r="I5" s="15"/>
      <c r="J5" s="6"/>
      <c r="K5" s="6"/>
      <c r="L5" s="6"/>
      <c r="M5" s="6"/>
      <c r="N5" s="6"/>
      <c r="O5" s="6"/>
    </row>
    <row r="6" spans="1:15" ht="25.5" customHeight="1" x14ac:dyDescent="0.4">
      <c r="A6" s="34"/>
      <c r="B6" s="34"/>
      <c r="C6" s="34"/>
      <c r="D6" s="34"/>
      <c r="E6" s="34"/>
      <c r="F6" s="34"/>
      <c r="G6" s="34"/>
      <c r="H6" s="34"/>
      <c r="I6" s="1"/>
      <c r="J6" s="34"/>
      <c r="K6" s="34"/>
      <c r="L6" s="34"/>
      <c r="M6" s="34"/>
      <c r="N6" s="34"/>
      <c r="O6" s="34"/>
    </row>
    <row r="7" spans="1:15" ht="45" customHeight="1" x14ac:dyDescent="0.75">
      <c r="A7" s="6"/>
      <c r="B7" s="6"/>
      <c r="C7" s="6"/>
      <c r="D7" s="6"/>
      <c r="E7" s="6"/>
      <c r="F7" s="6"/>
      <c r="G7" s="6"/>
      <c r="H7" s="1"/>
      <c r="I7" s="63">
        <v>2015</v>
      </c>
      <c r="J7" s="6"/>
      <c r="K7" s="6"/>
      <c r="L7" s="6"/>
      <c r="M7" s="6"/>
      <c r="N7" s="6"/>
      <c r="O7" s="6"/>
    </row>
    <row r="8" spans="1:15" ht="25.5" customHeight="1" x14ac:dyDescent="0.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ht="25.5" customHeight="1" x14ac:dyDescent="0.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ht="45" customHeight="1" x14ac:dyDescent="0.75">
      <c r="A10" s="89"/>
      <c r="B10" s="89"/>
      <c r="C10" s="89"/>
      <c r="D10" s="89"/>
      <c r="E10" s="89"/>
      <c r="F10" s="89"/>
      <c r="G10" s="89"/>
      <c r="H10" s="89"/>
      <c r="I10" s="105" t="s">
        <v>136</v>
      </c>
      <c r="J10" s="89"/>
      <c r="K10" s="89"/>
      <c r="L10" s="89"/>
      <c r="M10" s="89"/>
      <c r="N10" s="89"/>
      <c r="O10" s="89"/>
    </row>
    <row r="11" spans="1:15" ht="44.25" customHeight="1" x14ac:dyDescent="0.7">
      <c r="A11" s="107"/>
      <c r="B11" s="107"/>
      <c r="C11" s="107"/>
      <c r="D11" s="107"/>
      <c r="E11" s="107"/>
      <c r="F11" s="107"/>
      <c r="G11" s="107"/>
      <c r="H11" s="107"/>
      <c r="I11" s="108"/>
      <c r="J11" s="107"/>
      <c r="K11" s="107"/>
      <c r="L11" s="107"/>
      <c r="M11" s="107"/>
      <c r="N11" s="107"/>
      <c r="O11" s="107"/>
    </row>
    <row r="12" spans="1:15" ht="45" customHeight="1" x14ac:dyDescent="0.75">
      <c r="A12" s="107"/>
      <c r="B12" s="107"/>
      <c r="C12" s="107"/>
      <c r="D12" s="107"/>
      <c r="E12" s="107"/>
      <c r="F12" s="107"/>
      <c r="G12" s="107"/>
      <c r="H12" s="107"/>
      <c r="I12" s="105" t="s">
        <v>162</v>
      </c>
      <c r="J12" s="107"/>
      <c r="K12" s="107"/>
      <c r="L12" s="107"/>
      <c r="M12" s="107"/>
      <c r="N12" s="107"/>
      <c r="O12" s="107"/>
    </row>
    <row r="13" spans="1:15" ht="44.25" customHeight="1" x14ac:dyDescent="0.4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1:15" ht="45" customHeight="1" x14ac:dyDescent="0.75">
      <c r="A14" s="89"/>
      <c r="B14" s="89"/>
      <c r="C14" s="89"/>
      <c r="D14" s="89"/>
      <c r="E14" s="89"/>
      <c r="F14" s="89"/>
      <c r="G14" s="89"/>
      <c r="H14" s="89"/>
      <c r="I14" s="105" t="s">
        <v>163</v>
      </c>
      <c r="J14" s="89"/>
      <c r="K14" s="89"/>
      <c r="L14" s="89"/>
      <c r="M14" s="89"/>
      <c r="N14" s="89"/>
      <c r="O14" s="89"/>
    </row>
    <row r="15" spans="1:15" ht="44.25" customHeight="1" x14ac:dyDescent="0.6">
      <c r="A15" s="34"/>
      <c r="B15" s="34"/>
      <c r="C15" s="34"/>
      <c r="D15" s="34"/>
      <c r="E15" s="34"/>
      <c r="F15" s="34"/>
      <c r="G15" s="34"/>
      <c r="H15" s="34"/>
      <c r="I15" s="131"/>
      <c r="J15" s="34"/>
      <c r="K15" s="34"/>
      <c r="L15" s="34"/>
      <c r="M15" s="34"/>
      <c r="N15" s="34"/>
      <c r="O15" s="34"/>
    </row>
    <row r="16" spans="1:15" ht="45" customHeight="1" x14ac:dyDescent="0.75">
      <c r="A16" s="89"/>
      <c r="B16" s="89"/>
      <c r="C16" s="89"/>
      <c r="D16" s="89"/>
      <c r="E16" s="89"/>
      <c r="F16" s="89"/>
      <c r="G16" s="89"/>
      <c r="H16" s="89"/>
      <c r="I16" s="105"/>
      <c r="J16" s="89"/>
      <c r="K16" s="89"/>
      <c r="L16" s="89"/>
      <c r="M16" s="89"/>
      <c r="N16" s="89"/>
      <c r="O16" s="89"/>
    </row>
    <row r="17" spans="1:15" ht="23.25" customHeight="1" x14ac:dyDescent="0.4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3.25" customHeight="1" x14ac:dyDescent="0.4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3.25" customHeight="1" x14ac:dyDescent="0.4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30" customHeight="1" x14ac:dyDescent="0.5">
      <c r="A20" s="89"/>
      <c r="B20" s="89"/>
      <c r="C20" s="89"/>
      <c r="D20" s="89"/>
      <c r="E20" s="89"/>
      <c r="F20" s="89"/>
      <c r="G20" s="89"/>
      <c r="H20" s="89"/>
      <c r="I20" s="133">
        <v>41667</v>
      </c>
      <c r="J20" s="89"/>
      <c r="K20" s="89"/>
      <c r="L20" s="89"/>
      <c r="M20" s="89"/>
      <c r="N20" s="89"/>
      <c r="O20" s="89"/>
    </row>
    <row r="21" spans="1:15" ht="23.25" customHeight="1" x14ac:dyDescent="0.4">
      <c r="A21" s="89"/>
      <c r="B21" s="89"/>
      <c r="C21" s="89"/>
      <c r="D21" s="89"/>
      <c r="E21" s="89"/>
      <c r="F21" s="89"/>
      <c r="G21" s="89"/>
      <c r="H21" s="89"/>
      <c r="I21" s="135"/>
      <c r="J21" s="89"/>
      <c r="K21" s="89"/>
      <c r="L21" s="89"/>
      <c r="M21" s="89"/>
      <c r="N21" s="89"/>
      <c r="O21" s="89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9.6640625" customWidth="1"/>
    <col min="3" max="3" width="9.88671875" customWidth="1"/>
    <col min="4" max="4" width="12.6640625" customWidth="1"/>
    <col min="5" max="5" width="8.5546875" customWidth="1"/>
    <col min="6" max="6" width="21.5546875" customWidth="1"/>
    <col min="7" max="7" width="9.88671875" customWidth="1"/>
    <col min="8" max="8" width="10" customWidth="1"/>
    <col min="9" max="9" width="13.44140625" customWidth="1"/>
    <col min="10" max="10" width="9.88671875" customWidth="1"/>
    <col min="11" max="11" width="9.44140625" customWidth="1"/>
    <col min="12" max="12" width="10.6640625" customWidth="1"/>
    <col min="13" max="13" width="10.33203125" customWidth="1"/>
    <col min="14" max="14" width="8" customWidth="1"/>
    <col min="15" max="16" width="11" customWidth="1"/>
    <col min="17" max="17" width="29.109375" customWidth="1"/>
    <col min="18" max="18" width="8" customWidth="1"/>
  </cols>
  <sheetData>
    <row r="1" spans="1:18" ht="20.25" customHeight="1" x14ac:dyDescent="0.4">
      <c r="A1" s="478" t="s">
        <v>7</v>
      </c>
      <c r="B1" s="475"/>
      <c r="C1" s="475"/>
      <c r="D1" s="475"/>
      <c r="E1" s="475"/>
      <c r="F1" s="475"/>
      <c r="G1" s="1"/>
      <c r="H1" s="1"/>
      <c r="I1" s="1"/>
      <c r="J1" s="1"/>
      <c r="K1" s="1"/>
      <c r="L1" s="1"/>
      <c r="M1" s="1"/>
      <c r="N1" s="1"/>
      <c r="O1" s="1"/>
      <c r="P1" s="1"/>
      <c r="Q1" s="13" t="str">
        <f>Cover!N1</f>
        <v>2015Clearwater AOP</v>
      </c>
      <c r="R1" s="1"/>
    </row>
    <row r="2" spans="1:18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</row>
    <row r="3" spans="1:18" ht="12.75" customHeight="1" x14ac:dyDescent="0.25">
      <c r="A3" s="506" t="s">
        <v>17</v>
      </c>
      <c r="B3" s="506" t="s">
        <v>19</v>
      </c>
      <c r="C3" s="506" t="s">
        <v>20</v>
      </c>
      <c r="D3" s="506" t="s">
        <v>21</v>
      </c>
      <c r="E3" s="506" t="s">
        <v>22</v>
      </c>
      <c r="F3" s="506" t="s">
        <v>13</v>
      </c>
      <c r="G3" s="506" t="s">
        <v>23</v>
      </c>
      <c r="H3" s="506" t="s">
        <v>24</v>
      </c>
      <c r="I3" s="506" t="s">
        <v>25</v>
      </c>
      <c r="J3" s="506" t="s">
        <v>26</v>
      </c>
      <c r="K3" s="506" t="s">
        <v>27</v>
      </c>
      <c r="L3" s="506" t="s">
        <v>28</v>
      </c>
      <c r="M3" s="506" t="s">
        <v>29</v>
      </c>
      <c r="N3" s="506" t="s">
        <v>30</v>
      </c>
      <c r="O3" s="506" t="s">
        <v>31</v>
      </c>
      <c r="P3" s="506" t="s">
        <v>32</v>
      </c>
      <c r="Q3" s="506" t="s">
        <v>33</v>
      </c>
      <c r="R3" s="26"/>
    </row>
    <row r="4" spans="1:18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</row>
    <row r="5" spans="1:18" ht="26.25" customHeight="1" x14ac:dyDescent="0.25">
      <c r="A5" s="33" t="s">
        <v>86</v>
      </c>
      <c r="B5" s="33" t="s">
        <v>78</v>
      </c>
      <c r="C5" s="33" t="s">
        <v>79</v>
      </c>
      <c r="D5" s="33" t="s">
        <v>80</v>
      </c>
      <c r="E5" s="33">
        <v>2014</v>
      </c>
      <c r="F5" s="33" t="s">
        <v>81</v>
      </c>
      <c r="G5" s="33" t="s">
        <v>87</v>
      </c>
      <c r="H5" s="35">
        <v>275000</v>
      </c>
      <c r="I5" s="35">
        <v>275000</v>
      </c>
      <c r="J5" s="35">
        <v>245000</v>
      </c>
      <c r="K5" s="35">
        <v>0</v>
      </c>
      <c r="L5" s="35">
        <v>0</v>
      </c>
      <c r="M5" s="35">
        <v>30000</v>
      </c>
      <c r="N5" s="35">
        <v>5000</v>
      </c>
      <c r="O5" s="36"/>
      <c r="P5" s="35" t="s">
        <v>88</v>
      </c>
      <c r="Q5" s="37" t="s">
        <v>89</v>
      </c>
      <c r="R5" s="38"/>
    </row>
    <row r="6" spans="1:18" ht="27" customHeight="1" x14ac:dyDescent="0.25">
      <c r="A6" s="33" t="s">
        <v>86</v>
      </c>
      <c r="B6" s="33" t="s">
        <v>78</v>
      </c>
      <c r="C6" s="33" t="s">
        <v>79</v>
      </c>
      <c r="D6" s="33" t="s">
        <v>80</v>
      </c>
      <c r="E6" s="33">
        <v>2014</v>
      </c>
      <c r="F6" s="33" t="s">
        <v>90</v>
      </c>
      <c r="G6" s="33" t="s">
        <v>87</v>
      </c>
      <c r="H6" s="35">
        <v>275000</v>
      </c>
      <c r="I6" s="35">
        <v>275000</v>
      </c>
      <c r="J6" s="35">
        <v>245000</v>
      </c>
      <c r="K6" s="35">
        <v>0</v>
      </c>
      <c r="L6" s="35">
        <v>0</v>
      </c>
      <c r="M6" s="35">
        <v>30000</v>
      </c>
      <c r="N6" s="35">
        <v>5000</v>
      </c>
      <c r="O6" s="36"/>
      <c r="P6" s="35" t="s">
        <v>88</v>
      </c>
      <c r="Q6" s="37" t="s">
        <v>91</v>
      </c>
      <c r="R6" s="38"/>
    </row>
    <row r="7" spans="1:18" ht="27" customHeight="1" x14ac:dyDescent="0.25">
      <c r="A7" s="33" t="s">
        <v>92</v>
      </c>
      <c r="B7" s="33" t="s">
        <v>78</v>
      </c>
      <c r="C7" s="33" t="s">
        <v>79</v>
      </c>
      <c r="D7" s="33" t="s">
        <v>80</v>
      </c>
      <c r="E7" s="33">
        <v>2014</v>
      </c>
      <c r="F7" s="33" t="s">
        <v>93</v>
      </c>
      <c r="G7" s="33" t="s">
        <v>94</v>
      </c>
      <c r="H7" s="35">
        <v>500000</v>
      </c>
      <c r="I7" s="35">
        <v>500000</v>
      </c>
      <c r="J7" s="35">
        <v>0</v>
      </c>
      <c r="K7" s="35">
        <v>440000</v>
      </c>
      <c r="L7" s="35">
        <v>60000</v>
      </c>
      <c r="M7" s="35">
        <v>0</v>
      </c>
      <c r="N7" s="35">
        <v>0</v>
      </c>
      <c r="O7" s="36"/>
      <c r="P7" s="35" t="s">
        <v>95</v>
      </c>
      <c r="Q7" s="37" t="s">
        <v>89</v>
      </c>
      <c r="R7" s="38"/>
    </row>
    <row r="8" spans="1:18" ht="27" customHeight="1" x14ac:dyDescent="0.25">
      <c r="A8" s="33" t="s">
        <v>73</v>
      </c>
      <c r="B8" s="33" t="s">
        <v>78</v>
      </c>
      <c r="C8" s="33" t="s">
        <v>79</v>
      </c>
      <c r="D8" s="33" t="s">
        <v>80</v>
      </c>
      <c r="E8" s="33">
        <v>2014</v>
      </c>
      <c r="F8" s="33" t="s">
        <v>90</v>
      </c>
      <c r="G8" s="33" t="s">
        <v>96</v>
      </c>
      <c r="H8" s="35">
        <v>400000</v>
      </c>
      <c r="I8" s="35">
        <v>400000</v>
      </c>
      <c r="J8" s="35">
        <v>340000</v>
      </c>
      <c r="K8" s="35">
        <v>0</v>
      </c>
      <c r="L8" s="35">
        <v>0</v>
      </c>
      <c r="M8" s="35">
        <v>60000</v>
      </c>
      <c r="N8" s="35">
        <v>5000</v>
      </c>
      <c r="O8" s="36"/>
      <c r="P8" s="35" t="s">
        <v>78</v>
      </c>
      <c r="Q8" s="37" t="s">
        <v>91</v>
      </c>
      <c r="R8" s="26"/>
    </row>
    <row r="9" spans="1:18" ht="12.75" customHeight="1" x14ac:dyDescent="0.25">
      <c r="A9" s="55"/>
      <c r="B9" s="55"/>
      <c r="C9" s="55"/>
      <c r="D9" s="55"/>
      <c r="E9" s="55"/>
      <c r="F9" s="55"/>
      <c r="G9" s="95" t="s">
        <v>111</v>
      </c>
      <c r="H9" s="100">
        <f>SUM(H5,H6,H7,H8)</f>
        <v>1450000</v>
      </c>
      <c r="I9" s="100">
        <v>1450000</v>
      </c>
      <c r="J9" s="100">
        <f>SUM(J5:J8)</f>
        <v>830000</v>
      </c>
      <c r="K9" s="100">
        <v>440000</v>
      </c>
      <c r="L9" s="100">
        <v>60000</v>
      </c>
      <c r="M9" s="100">
        <v>120000</v>
      </c>
      <c r="N9" s="100">
        <v>15000</v>
      </c>
      <c r="O9" s="95">
        <v>0</v>
      </c>
      <c r="P9" s="55"/>
      <c r="Q9" s="55"/>
      <c r="R9" s="1"/>
    </row>
    <row r="10" spans="1:18" ht="12.75" customHeight="1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8">
    <mergeCell ref="A1:F1"/>
    <mergeCell ref="A3:A4"/>
    <mergeCell ref="B3:B4"/>
    <mergeCell ref="G3:G4"/>
    <mergeCell ref="M3:M4"/>
    <mergeCell ref="N3:N4"/>
    <mergeCell ref="O3:O4"/>
    <mergeCell ref="P3:P4"/>
    <mergeCell ref="Q3:Q4"/>
    <mergeCell ref="C3:C4"/>
    <mergeCell ref="D3:D4"/>
    <mergeCell ref="J3:J4"/>
    <mergeCell ref="K3:K4"/>
    <mergeCell ref="L3:L4"/>
    <mergeCell ref="H3:H4"/>
    <mergeCell ref="I3:I4"/>
    <mergeCell ref="E3:E4"/>
    <mergeCell ref="F3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9.6640625" customWidth="1"/>
    <col min="3" max="3" width="10.44140625" customWidth="1"/>
    <col min="4" max="4" width="12.6640625" customWidth="1"/>
    <col min="5" max="5" width="8.5546875" customWidth="1"/>
    <col min="6" max="6" width="21.5546875" customWidth="1"/>
    <col min="7" max="7" width="10.88671875" customWidth="1"/>
    <col min="8" max="8" width="13.109375" customWidth="1"/>
    <col min="9" max="9" width="13.44140625" customWidth="1"/>
    <col min="10" max="12" width="9.88671875" customWidth="1"/>
    <col min="13" max="13" width="10.5546875" customWidth="1"/>
    <col min="14" max="14" width="12" customWidth="1"/>
    <col min="15" max="15" width="11.5546875" customWidth="1"/>
    <col min="16" max="16" width="11" customWidth="1"/>
    <col min="17" max="17" width="35.6640625" customWidth="1"/>
    <col min="18" max="19" width="8" customWidth="1"/>
  </cols>
  <sheetData>
    <row r="1" spans="1:19" ht="20.25" customHeight="1" x14ac:dyDescent="0.4">
      <c r="A1" s="2" t="s">
        <v>9</v>
      </c>
      <c r="B1" s="9"/>
      <c r="C1" s="9"/>
      <c r="D1" s="9"/>
      <c r="E1" s="9"/>
      <c r="F1" s="1"/>
      <c r="G1" s="1"/>
      <c r="H1" s="1"/>
      <c r="I1" s="11"/>
      <c r="J1" s="1"/>
      <c r="K1" s="1"/>
      <c r="L1" s="1"/>
      <c r="M1" s="1"/>
      <c r="N1" s="1"/>
      <c r="O1" s="1"/>
      <c r="P1" s="1"/>
      <c r="Q1" s="13" t="str">
        <f>Cover!N1</f>
        <v>2015Clearwater AOP</v>
      </c>
      <c r="R1" s="1"/>
      <c r="S1" s="1"/>
    </row>
    <row r="2" spans="1:19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  <c r="S2" s="1"/>
    </row>
    <row r="3" spans="1:19" ht="12.75" customHeight="1" x14ac:dyDescent="0.25">
      <c r="A3" s="488" t="s">
        <v>17</v>
      </c>
      <c r="B3" s="487" t="s">
        <v>19</v>
      </c>
      <c r="C3" s="487" t="s">
        <v>20</v>
      </c>
      <c r="D3" s="487" t="s">
        <v>21</v>
      </c>
      <c r="E3" s="487" t="s">
        <v>22</v>
      </c>
      <c r="F3" s="487" t="s">
        <v>13</v>
      </c>
      <c r="G3" s="487" t="s">
        <v>54</v>
      </c>
      <c r="H3" s="487" t="s">
        <v>24</v>
      </c>
      <c r="I3" s="487" t="s">
        <v>25</v>
      </c>
      <c r="J3" s="487" t="s">
        <v>55</v>
      </c>
      <c r="K3" s="487" t="s">
        <v>26</v>
      </c>
      <c r="L3" s="487" t="s">
        <v>27</v>
      </c>
      <c r="M3" s="487" t="s">
        <v>28</v>
      </c>
      <c r="N3" s="487" t="s">
        <v>29</v>
      </c>
      <c r="O3" s="487" t="s">
        <v>30</v>
      </c>
      <c r="P3" s="487" t="s">
        <v>31</v>
      </c>
      <c r="Q3" s="489" t="s">
        <v>33</v>
      </c>
      <c r="R3" s="26"/>
      <c r="S3" s="1"/>
    </row>
    <row r="4" spans="1:19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  <c r="S4" s="1"/>
    </row>
    <row r="5" spans="1:19" ht="33" customHeight="1" x14ac:dyDescent="0.25">
      <c r="A5" s="56" t="s">
        <v>97</v>
      </c>
      <c r="B5" s="57" t="s">
        <v>78</v>
      </c>
      <c r="C5" s="57" t="s">
        <v>112</v>
      </c>
      <c r="D5" s="57" t="s">
        <v>113</v>
      </c>
      <c r="E5" s="58">
        <v>2013</v>
      </c>
      <c r="F5" s="57" t="s">
        <v>114</v>
      </c>
      <c r="G5" s="59">
        <v>42104</v>
      </c>
      <c r="H5" s="60">
        <v>150000</v>
      </c>
      <c r="I5" s="60">
        <v>150000</v>
      </c>
      <c r="J5" s="61">
        <v>50</v>
      </c>
      <c r="K5" s="60"/>
      <c r="L5" s="60"/>
      <c r="M5" s="60">
        <v>70000</v>
      </c>
      <c r="N5" s="60">
        <v>80000</v>
      </c>
      <c r="O5" s="60">
        <v>1000</v>
      </c>
      <c r="P5" s="60"/>
      <c r="Q5" s="91" t="s">
        <v>116</v>
      </c>
      <c r="R5" s="26"/>
      <c r="S5" s="1"/>
    </row>
    <row r="6" spans="1:19" ht="33" customHeight="1" x14ac:dyDescent="0.25">
      <c r="A6" s="56"/>
      <c r="B6" s="57"/>
      <c r="C6" s="57"/>
      <c r="D6" s="57"/>
      <c r="E6" s="58">
        <v>2014</v>
      </c>
      <c r="F6" s="57" t="s">
        <v>114</v>
      </c>
      <c r="G6" s="59">
        <v>42144</v>
      </c>
      <c r="H6" s="60">
        <v>500000</v>
      </c>
      <c r="I6" s="60">
        <v>500000</v>
      </c>
      <c r="J6" s="61">
        <v>50</v>
      </c>
      <c r="K6" s="60">
        <v>300000</v>
      </c>
      <c r="L6" s="60"/>
      <c r="M6" s="60">
        <v>100000</v>
      </c>
      <c r="N6" s="60">
        <v>100000</v>
      </c>
      <c r="O6" s="60">
        <v>2000</v>
      </c>
      <c r="P6" s="60"/>
      <c r="Q6" s="91" t="s">
        <v>142</v>
      </c>
      <c r="R6" s="26"/>
      <c r="S6" s="1"/>
    </row>
    <row r="7" spans="1:19" ht="33" customHeight="1" x14ac:dyDescent="0.25">
      <c r="A7" s="56" t="s">
        <v>143</v>
      </c>
      <c r="B7" s="57" t="s">
        <v>78</v>
      </c>
      <c r="C7" s="57" t="s">
        <v>112</v>
      </c>
      <c r="D7" s="57" t="s">
        <v>113</v>
      </c>
      <c r="E7" s="58">
        <v>2014</v>
      </c>
      <c r="F7" s="57" t="s">
        <v>143</v>
      </c>
      <c r="G7" s="93" t="s">
        <v>144</v>
      </c>
      <c r="H7" s="60">
        <v>500000</v>
      </c>
      <c r="I7" s="60">
        <v>500000</v>
      </c>
      <c r="J7" s="61">
        <v>50</v>
      </c>
      <c r="K7" s="60">
        <v>200000</v>
      </c>
      <c r="L7" s="60"/>
      <c r="M7" s="60">
        <v>100000</v>
      </c>
      <c r="N7" s="60">
        <v>200000</v>
      </c>
      <c r="O7" s="60">
        <v>2000</v>
      </c>
      <c r="P7" s="60"/>
      <c r="Q7" s="91" t="s">
        <v>142</v>
      </c>
      <c r="R7" s="26"/>
      <c r="S7" s="1"/>
    </row>
    <row r="8" spans="1:19" ht="33" customHeight="1" x14ac:dyDescent="0.25">
      <c r="A8" s="56"/>
      <c r="B8" s="57"/>
      <c r="C8" s="57"/>
      <c r="D8" s="57"/>
      <c r="E8" s="58">
        <v>2014</v>
      </c>
      <c r="F8" s="57" t="s">
        <v>145</v>
      </c>
      <c r="G8" s="93" t="s">
        <v>146</v>
      </c>
      <c r="H8" s="60">
        <v>500000</v>
      </c>
      <c r="I8" s="60">
        <v>500000</v>
      </c>
      <c r="J8" s="61">
        <v>50</v>
      </c>
      <c r="K8" s="60">
        <v>200000</v>
      </c>
      <c r="L8" s="60"/>
      <c r="M8" s="60">
        <v>100000</v>
      </c>
      <c r="N8" s="60">
        <v>200000</v>
      </c>
      <c r="O8" s="60">
        <v>2000</v>
      </c>
      <c r="P8" s="60"/>
      <c r="Q8" s="91" t="s">
        <v>142</v>
      </c>
      <c r="R8" s="38"/>
      <c r="S8" s="102"/>
    </row>
    <row r="9" spans="1:19" ht="33" customHeight="1" x14ac:dyDescent="0.25">
      <c r="A9" s="56"/>
      <c r="B9" s="57"/>
      <c r="C9" s="57"/>
      <c r="D9" s="57"/>
      <c r="E9" s="58">
        <v>2014</v>
      </c>
      <c r="F9" s="57" t="s">
        <v>160</v>
      </c>
      <c r="G9" s="136">
        <v>41073</v>
      </c>
      <c r="H9" s="60">
        <v>200000</v>
      </c>
      <c r="I9" s="61">
        <v>250000</v>
      </c>
      <c r="J9" s="61">
        <v>50</v>
      </c>
      <c r="K9" s="61">
        <v>50000</v>
      </c>
      <c r="L9" s="60"/>
      <c r="M9" s="60">
        <v>100000</v>
      </c>
      <c r="N9" s="60">
        <v>100000</v>
      </c>
      <c r="O9" s="60">
        <v>2000</v>
      </c>
      <c r="P9" s="60"/>
      <c r="Q9" s="91" t="s">
        <v>178</v>
      </c>
      <c r="R9" s="26"/>
      <c r="S9" s="1"/>
    </row>
    <row r="10" spans="1:19" ht="33" customHeight="1" x14ac:dyDescent="0.25">
      <c r="A10" s="56"/>
      <c r="B10" s="57"/>
      <c r="C10" s="57"/>
      <c r="D10" s="57"/>
      <c r="E10" s="58">
        <v>2014</v>
      </c>
      <c r="F10" s="57" t="s">
        <v>179</v>
      </c>
      <c r="G10" s="136">
        <v>41073</v>
      </c>
      <c r="H10" s="60">
        <v>200000</v>
      </c>
      <c r="I10" s="61">
        <v>250000</v>
      </c>
      <c r="J10" s="61">
        <v>50</v>
      </c>
      <c r="K10" s="61">
        <v>50000</v>
      </c>
      <c r="L10" s="60"/>
      <c r="M10" s="60">
        <v>100000</v>
      </c>
      <c r="N10" s="60">
        <v>100000</v>
      </c>
      <c r="O10" s="60">
        <v>2000</v>
      </c>
      <c r="P10" s="60"/>
      <c r="Q10" s="91" t="s">
        <v>178</v>
      </c>
      <c r="R10" s="26"/>
      <c r="S10" s="1"/>
    </row>
    <row r="11" spans="1:19" ht="33" customHeight="1" x14ac:dyDescent="0.25">
      <c r="A11" s="92"/>
      <c r="B11" s="103"/>
      <c r="C11" s="103"/>
      <c r="D11" s="103"/>
      <c r="E11" s="103"/>
      <c r="F11" s="103"/>
      <c r="G11" s="139" t="s">
        <v>161</v>
      </c>
      <c r="H11" s="106">
        <f t="shared" ref="H11:I11" si="0">SUM(H5:H10)</f>
        <v>2050000</v>
      </c>
      <c r="I11" s="106">
        <f t="shared" si="0"/>
        <v>2150000</v>
      </c>
      <c r="J11" s="106"/>
      <c r="K11" s="106">
        <f t="shared" ref="K11:P11" si="1">SUM(K5:K10)</f>
        <v>800000</v>
      </c>
      <c r="L11" s="106">
        <f t="shared" si="1"/>
        <v>0</v>
      </c>
      <c r="M11" s="106">
        <f t="shared" si="1"/>
        <v>570000</v>
      </c>
      <c r="N11" s="106">
        <f t="shared" si="1"/>
        <v>780000</v>
      </c>
      <c r="O11" s="106">
        <f t="shared" si="1"/>
        <v>11000</v>
      </c>
      <c r="P11" s="106">
        <f t="shared" si="1"/>
        <v>0</v>
      </c>
      <c r="Q11" s="148"/>
      <c r="R11" s="26"/>
      <c r="S11" s="1"/>
    </row>
    <row r="12" spans="1:19" ht="33" customHeight="1" x14ac:dyDescent="0.25">
      <c r="A12" s="150"/>
      <c r="B12" s="151"/>
      <c r="C12" s="151"/>
      <c r="D12" s="151"/>
      <c r="E12" s="151"/>
      <c r="F12" s="151"/>
      <c r="G12" s="152"/>
      <c r="H12" s="151"/>
      <c r="I12" s="153"/>
      <c r="J12" s="153"/>
      <c r="K12" s="153"/>
      <c r="L12" s="153"/>
      <c r="M12" s="151"/>
      <c r="N12" s="151"/>
      <c r="O12" s="153"/>
      <c r="P12" s="153"/>
      <c r="Q12" s="154"/>
      <c r="R12" s="26"/>
      <c r="S12" s="1"/>
    </row>
    <row r="13" spans="1:19" ht="33" customHeight="1" x14ac:dyDescent="0.25">
      <c r="A13" s="92"/>
      <c r="B13" s="103"/>
      <c r="C13" s="103"/>
      <c r="D13" s="103"/>
      <c r="E13" s="103"/>
      <c r="F13" s="103"/>
      <c r="G13" s="104" t="s">
        <v>111</v>
      </c>
      <c r="H13" s="106">
        <f t="shared" ref="H13:I13" si="2">H11</f>
        <v>2050000</v>
      </c>
      <c r="I13" s="106">
        <f t="shared" si="2"/>
        <v>2150000</v>
      </c>
      <c r="J13" s="106"/>
      <c r="K13" s="106">
        <f t="shared" ref="K13:P13" si="3">K11</f>
        <v>800000</v>
      </c>
      <c r="L13" s="106">
        <f t="shared" si="3"/>
        <v>0</v>
      </c>
      <c r="M13" s="106">
        <f t="shared" si="3"/>
        <v>570000</v>
      </c>
      <c r="N13" s="106">
        <f t="shared" si="3"/>
        <v>780000</v>
      </c>
      <c r="O13" s="106">
        <f t="shared" si="3"/>
        <v>11000</v>
      </c>
      <c r="P13" s="106">
        <f t="shared" si="3"/>
        <v>0</v>
      </c>
      <c r="Q13" s="148"/>
      <c r="R13" s="26"/>
      <c r="S13" s="1"/>
    </row>
    <row r="14" spans="1:19" ht="12.75" customHeight="1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"/>
      <c r="S14" s="1"/>
    </row>
    <row r="15" spans="1:19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</sheetData>
  <mergeCells count="17">
    <mergeCell ref="A3:A4"/>
    <mergeCell ref="B3:B4"/>
    <mergeCell ref="C3:C4"/>
    <mergeCell ref="K3:K4"/>
    <mergeCell ref="I3:I4"/>
    <mergeCell ref="J3:J4"/>
    <mergeCell ref="H3:H4"/>
    <mergeCell ref="Q3:Q4"/>
    <mergeCell ref="D3:D4"/>
    <mergeCell ref="E3:E4"/>
    <mergeCell ref="G3:G4"/>
    <mergeCell ref="F3:F4"/>
    <mergeCell ref="L3:L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9.5546875" customWidth="1"/>
    <col min="3" max="3" width="10.33203125" customWidth="1"/>
    <col min="4" max="4" width="12.6640625" customWidth="1"/>
    <col min="5" max="5" width="8.5546875" customWidth="1"/>
    <col min="6" max="6" width="21.33203125" customWidth="1"/>
    <col min="7" max="7" width="12" customWidth="1"/>
    <col min="8" max="8" width="12.33203125" customWidth="1"/>
    <col min="9" max="9" width="13.88671875" customWidth="1"/>
    <col min="10" max="11" width="10.44140625" customWidth="1"/>
    <col min="12" max="13" width="11" customWidth="1"/>
    <col min="14" max="14" width="11.88671875" customWidth="1"/>
    <col min="15" max="16" width="11" customWidth="1"/>
    <col min="17" max="17" width="35.33203125" customWidth="1"/>
  </cols>
  <sheetData>
    <row r="1" spans="1:17" ht="20.25" customHeight="1" x14ac:dyDescent="0.4">
      <c r="A1" s="478" t="s">
        <v>11</v>
      </c>
      <c r="B1" s="475"/>
      <c r="C1" s="475"/>
      <c r="D1" s="475"/>
      <c r="E1" s="475"/>
      <c r="F1" s="475"/>
      <c r="G1" s="475"/>
      <c r="H1" s="1"/>
      <c r="I1" s="1"/>
      <c r="J1" s="1"/>
      <c r="K1" s="1"/>
      <c r="L1" s="1"/>
      <c r="M1" s="1"/>
      <c r="N1" s="1"/>
      <c r="O1" s="1"/>
      <c r="P1" s="1"/>
      <c r="Q1" s="13" t="str">
        <f>Cover!N1</f>
        <v>2015Clearwater AOP</v>
      </c>
    </row>
    <row r="2" spans="1:17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2.75" customHeight="1" x14ac:dyDescent="0.25">
      <c r="A3" s="488" t="s">
        <v>17</v>
      </c>
      <c r="B3" s="487" t="s">
        <v>19</v>
      </c>
      <c r="C3" s="487" t="s">
        <v>20</v>
      </c>
      <c r="D3" s="487" t="s">
        <v>21</v>
      </c>
      <c r="E3" s="487" t="s">
        <v>22</v>
      </c>
      <c r="F3" s="487" t="s">
        <v>13</v>
      </c>
      <c r="G3" s="487" t="s">
        <v>23</v>
      </c>
      <c r="H3" s="487" t="s">
        <v>24</v>
      </c>
      <c r="I3" s="487" t="s">
        <v>25</v>
      </c>
      <c r="J3" s="487" t="s">
        <v>26</v>
      </c>
      <c r="K3" s="487" t="s">
        <v>27</v>
      </c>
      <c r="L3" s="487" t="s">
        <v>28</v>
      </c>
      <c r="M3" s="487" t="s">
        <v>29</v>
      </c>
      <c r="N3" s="487" t="s">
        <v>30</v>
      </c>
      <c r="O3" s="487" t="s">
        <v>31</v>
      </c>
      <c r="P3" s="487" t="s">
        <v>32</v>
      </c>
      <c r="Q3" s="489" t="s">
        <v>33</v>
      </c>
    </row>
    <row r="4" spans="1:17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</row>
    <row r="5" spans="1:17" ht="26.25" customHeight="1" x14ac:dyDescent="0.25">
      <c r="A5" s="56" t="s">
        <v>97</v>
      </c>
      <c r="B5" s="57" t="s">
        <v>78</v>
      </c>
      <c r="C5" s="57" t="s">
        <v>112</v>
      </c>
      <c r="D5" s="57" t="s">
        <v>113</v>
      </c>
      <c r="E5" s="58">
        <v>2014</v>
      </c>
      <c r="F5" s="57" t="s">
        <v>114</v>
      </c>
      <c r="G5" s="94" t="s">
        <v>115</v>
      </c>
      <c r="H5" s="60">
        <v>500000</v>
      </c>
      <c r="I5" s="60">
        <v>500000</v>
      </c>
      <c r="J5" s="61">
        <v>300000</v>
      </c>
      <c r="K5" s="60"/>
      <c r="L5" s="60">
        <v>100000</v>
      </c>
      <c r="M5" s="60">
        <v>100000</v>
      </c>
      <c r="N5" s="60">
        <v>2000</v>
      </c>
      <c r="O5" s="57"/>
      <c r="P5" s="60" t="s">
        <v>147</v>
      </c>
      <c r="Q5" s="91" t="s">
        <v>148</v>
      </c>
    </row>
    <row r="6" spans="1:17" ht="27" customHeight="1" x14ac:dyDescent="0.25">
      <c r="A6" s="56"/>
      <c r="B6" s="57"/>
      <c r="C6" s="57"/>
      <c r="D6" s="57"/>
      <c r="E6" s="58">
        <v>2013</v>
      </c>
      <c r="F6" s="57" t="s">
        <v>114</v>
      </c>
      <c r="G6" s="94" t="s">
        <v>149</v>
      </c>
      <c r="H6" s="60">
        <v>150000</v>
      </c>
      <c r="I6" s="60">
        <v>150000</v>
      </c>
      <c r="J6" s="60"/>
      <c r="K6" s="60"/>
      <c r="L6" s="60">
        <v>70000</v>
      </c>
      <c r="M6" s="60">
        <v>80000</v>
      </c>
      <c r="N6" s="60">
        <v>1000</v>
      </c>
      <c r="O6" s="60"/>
      <c r="P6" s="60" t="s">
        <v>147</v>
      </c>
      <c r="Q6" s="91" t="s">
        <v>150</v>
      </c>
    </row>
    <row r="7" spans="1:17" ht="27" customHeight="1" x14ac:dyDescent="0.25">
      <c r="A7" s="56" t="s">
        <v>143</v>
      </c>
      <c r="B7" s="57" t="s">
        <v>78</v>
      </c>
      <c r="C7" s="57" t="s">
        <v>112</v>
      </c>
      <c r="D7" s="57" t="s">
        <v>113</v>
      </c>
      <c r="E7" s="58">
        <v>2014</v>
      </c>
      <c r="F7" s="57" t="s">
        <v>151</v>
      </c>
      <c r="G7" s="101" t="s">
        <v>152</v>
      </c>
      <c r="H7" s="60">
        <v>500000</v>
      </c>
      <c r="I7" s="60">
        <v>500000</v>
      </c>
      <c r="J7" s="60"/>
      <c r="K7" s="60"/>
      <c r="L7" s="60">
        <v>100000</v>
      </c>
      <c r="M7" s="60">
        <v>200000</v>
      </c>
      <c r="N7" s="60">
        <v>2000</v>
      </c>
      <c r="O7" s="60"/>
      <c r="P7" s="60" t="s">
        <v>78</v>
      </c>
      <c r="Q7" s="91" t="s">
        <v>148</v>
      </c>
    </row>
    <row r="8" spans="1:17" ht="27" customHeight="1" x14ac:dyDescent="0.25">
      <c r="A8" s="56"/>
      <c r="B8" s="57"/>
      <c r="C8" s="57"/>
      <c r="D8" s="57"/>
      <c r="E8" s="58">
        <v>2014</v>
      </c>
      <c r="F8" s="57" t="s">
        <v>145</v>
      </c>
      <c r="G8" s="137" t="s">
        <v>115</v>
      </c>
      <c r="H8" s="60">
        <v>500000</v>
      </c>
      <c r="I8" s="60">
        <v>500000</v>
      </c>
      <c r="J8" s="60"/>
      <c r="K8" s="60"/>
      <c r="L8" s="60">
        <v>100000</v>
      </c>
      <c r="M8" s="60">
        <v>200000</v>
      </c>
      <c r="N8" s="60">
        <v>2000</v>
      </c>
      <c r="O8" s="60"/>
      <c r="P8" s="60" t="s">
        <v>78</v>
      </c>
      <c r="Q8" s="91" t="s">
        <v>148</v>
      </c>
    </row>
    <row r="9" spans="1:17" ht="27" customHeight="1" x14ac:dyDescent="0.25">
      <c r="A9" s="56"/>
      <c r="B9" s="57"/>
      <c r="C9" s="57"/>
      <c r="D9" s="57"/>
      <c r="E9" s="58">
        <v>2014</v>
      </c>
      <c r="F9" s="57" t="s">
        <v>160</v>
      </c>
      <c r="G9" s="137" t="s">
        <v>180</v>
      </c>
      <c r="H9" s="60">
        <v>200000</v>
      </c>
      <c r="I9" s="61">
        <v>250000</v>
      </c>
      <c r="J9" s="61">
        <v>50000</v>
      </c>
      <c r="K9" s="60"/>
      <c r="L9" s="60">
        <v>100000</v>
      </c>
      <c r="M9" s="61">
        <v>100000</v>
      </c>
      <c r="N9" s="60">
        <v>2000</v>
      </c>
      <c r="O9" s="60"/>
      <c r="P9" s="60" t="s">
        <v>78</v>
      </c>
      <c r="Q9" s="91" t="s">
        <v>181</v>
      </c>
    </row>
    <row r="10" spans="1:17" ht="27" customHeight="1" x14ac:dyDescent="0.25">
      <c r="A10" s="56"/>
      <c r="B10" s="57"/>
      <c r="C10" s="57"/>
      <c r="D10" s="57"/>
      <c r="E10" s="58">
        <v>2014</v>
      </c>
      <c r="F10" s="57" t="s">
        <v>179</v>
      </c>
      <c r="G10" s="137" t="s">
        <v>180</v>
      </c>
      <c r="H10" s="60">
        <v>200000</v>
      </c>
      <c r="I10" s="61">
        <v>250000</v>
      </c>
      <c r="J10" s="61">
        <v>50000</v>
      </c>
      <c r="K10" s="60"/>
      <c r="L10" s="60">
        <v>100000</v>
      </c>
      <c r="M10" s="61">
        <v>100000</v>
      </c>
      <c r="N10" s="60">
        <v>2000</v>
      </c>
      <c r="O10" s="60"/>
      <c r="P10" s="60" t="s">
        <v>78</v>
      </c>
      <c r="Q10" s="91" t="s">
        <v>181</v>
      </c>
    </row>
    <row r="11" spans="1:17" ht="27" customHeight="1" x14ac:dyDescent="0.25">
      <c r="A11" s="92"/>
      <c r="B11" s="103"/>
      <c r="C11" s="103"/>
      <c r="D11" s="103"/>
      <c r="E11" s="103"/>
      <c r="F11" s="103"/>
      <c r="G11" s="139" t="s">
        <v>161</v>
      </c>
      <c r="H11" s="106">
        <f t="shared" ref="H11:K11" si="0">SUM(H5:H10)</f>
        <v>2050000</v>
      </c>
      <c r="I11" s="106">
        <f t="shared" si="0"/>
        <v>2150000</v>
      </c>
      <c r="J11" s="106">
        <f t="shared" si="0"/>
        <v>400000</v>
      </c>
      <c r="K11" s="106">
        <f t="shared" si="0"/>
        <v>0</v>
      </c>
      <c r="L11" s="106">
        <f>SUM(L5:L8)</f>
        <v>370000</v>
      </c>
      <c r="M11" s="106">
        <f t="shared" ref="M11:O11" si="1">SUM(M5:M10)</f>
        <v>780000</v>
      </c>
      <c r="N11" s="106">
        <f t="shared" si="1"/>
        <v>11000</v>
      </c>
      <c r="O11" s="106">
        <f t="shared" si="1"/>
        <v>0</v>
      </c>
      <c r="P11" s="183"/>
      <c r="Q11" s="148"/>
    </row>
    <row r="12" spans="1:17" ht="27" customHeight="1" x14ac:dyDescent="0.25">
      <c r="A12" s="150"/>
      <c r="B12" s="151"/>
      <c r="C12" s="151"/>
      <c r="D12" s="151"/>
      <c r="E12" s="151"/>
      <c r="F12" s="151"/>
      <c r="G12" s="152"/>
      <c r="H12" s="151"/>
      <c r="I12" s="153"/>
      <c r="J12" s="153"/>
      <c r="K12" s="153"/>
      <c r="L12" s="153"/>
      <c r="M12" s="151"/>
      <c r="N12" s="153"/>
      <c r="O12" s="153"/>
      <c r="P12" s="151"/>
      <c r="Q12" s="154"/>
    </row>
    <row r="13" spans="1:17" ht="27" customHeight="1" x14ac:dyDescent="0.25">
      <c r="A13" s="92"/>
      <c r="B13" s="103"/>
      <c r="C13" s="103"/>
      <c r="D13" s="103"/>
      <c r="E13" s="103"/>
      <c r="F13" s="103"/>
      <c r="G13" s="104" t="s">
        <v>111</v>
      </c>
      <c r="H13" s="106">
        <f t="shared" ref="H13:O13" si="2">H11</f>
        <v>2050000</v>
      </c>
      <c r="I13" s="106">
        <f t="shared" si="2"/>
        <v>2150000</v>
      </c>
      <c r="J13" s="106">
        <f t="shared" si="2"/>
        <v>400000</v>
      </c>
      <c r="K13" s="106">
        <f t="shared" si="2"/>
        <v>0</v>
      </c>
      <c r="L13" s="106">
        <f t="shared" si="2"/>
        <v>370000</v>
      </c>
      <c r="M13" s="106">
        <f t="shared" si="2"/>
        <v>780000</v>
      </c>
      <c r="N13" s="106">
        <f t="shared" si="2"/>
        <v>11000</v>
      </c>
      <c r="O13" s="106">
        <f t="shared" si="2"/>
        <v>0</v>
      </c>
      <c r="P13" s="103"/>
      <c r="Q13" s="148"/>
    </row>
    <row r="14" spans="1:17" ht="12.75" customHeight="1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7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</sheetData>
  <mergeCells count="18">
    <mergeCell ref="A1:G1"/>
    <mergeCell ref="C3:C4"/>
    <mergeCell ref="D3:D4"/>
    <mergeCell ref="E3:E4"/>
    <mergeCell ref="F3:F4"/>
    <mergeCell ref="G3:G4"/>
    <mergeCell ref="A3:A4"/>
    <mergeCell ref="Q3:Q4"/>
    <mergeCell ref="K3:K4"/>
    <mergeCell ref="L3:L4"/>
    <mergeCell ref="M3:M4"/>
    <mergeCell ref="B3:B4"/>
    <mergeCell ref="H3:H4"/>
    <mergeCell ref="J3:J4"/>
    <mergeCell ref="I3:I4"/>
    <mergeCell ref="N3:N4"/>
    <mergeCell ref="O3:O4"/>
    <mergeCell ref="P3:P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ColWidth="17.33203125" defaultRowHeight="15.75" customHeight="1" x14ac:dyDescent="0.25"/>
  <cols>
    <col min="1" max="1" width="18.33203125" customWidth="1"/>
    <col min="2" max="2" width="18.88671875" customWidth="1"/>
    <col min="3" max="4" width="8.6640625" customWidth="1"/>
    <col min="5" max="5" width="11.33203125" customWidth="1"/>
    <col min="6" max="6" width="10" customWidth="1"/>
    <col min="7" max="7" width="9.109375" customWidth="1"/>
    <col min="8" max="8" width="8.109375" customWidth="1"/>
    <col min="9" max="9" width="9.6640625" customWidth="1"/>
    <col min="10" max="11" width="9.109375" customWidth="1"/>
    <col min="12" max="12" width="8" customWidth="1"/>
    <col min="13" max="13" width="8.33203125" customWidth="1"/>
    <col min="14" max="14" width="8.44140625" customWidth="1"/>
    <col min="15" max="15" width="7.6640625" customWidth="1"/>
    <col min="16" max="16" width="8.33203125" customWidth="1"/>
    <col min="17" max="17" width="7.5546875" customWidth="1"/>
    <col min="18" max="18" width="8.33203125" customWidth="1"/>
    <col min="19" max="19" width="6.6640625" customWidth="1"/>
    <col min="20" max="20" width="8.33203125" customWidth="1"/>
    <col min="21" max="21" width="9.33203125" customWidth="1"/>
    <col min="22" max="22" width="62.109375" customWidth="1"/>
  </cols>
  <sheetData>
    <row r="1" spans="1:22" ht="21" customHeight="1" x14ac:dyDescent="0.4">
      <c r="A1" s="10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2"/>
      <c r="T1" s="1"/>
      <c r="U1" s="1"/>
      <c r="V1" s="1"/>
    </row>
    <row r="2" spans="1:22" ht="12.75" customHeight="1" x14ac:dyDescent="0.25">
      <c r="A2" s="509" t="s">
        <v>15</v>
      </c>
      <c r="B2" s="475"/>
      <c r="C2" s="475"/>
      <c r="D2" s="475"/>
      <c r="E2" s="475"/>
      <c r="F2" s="513" t="s">
        <v>16</v>
      </c>
      <c r="G2" s="475"/>
      <c r="H2" s="475"/>
      <c r="I2" s="475"/>
      <c r="J2" s="475"/>
      <c r="K2" s="475"/>
      <c r="L2" s="517" t="s">
        <v>18</v>
      </c>
      <c r="M2" s="475"/>
      <c r="N2" s="475"/>
      <c r="O2" s="475"/>
      <c r="P2" s="475"/>
      <c r="Q2" s="475"/>
      <c r="R2" s="475"/>
      <c r="S2" s="475"/>
      <c r="T2" s="475"/>
      <c r="U2" s="475"/>
      <c r="V2" s="516"/>
    </row>
    <row r="3" spans="1:22" ht="13.5" customHeight="1" x14ac:dyDescent="0.25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</row>
    <row r="4" spans="1:22" ht="12.75" customHeight="1" x14ac:dyDescent="0.25">
      <c r="A4" s="510" t="s">
        <v>34</v>
      </c>
      <c r="B4" s="508" t="s">
        <v>35</v>
      </c>
      <c r="C4" s="16"/>
      <c r="D4" s="508" t="s">
        <v>36</v>
      </c>
      <c r="E4" s="512" t="s">
        <v>37</v>
      </c>
      <c r="F4" s="511" t="s">
        <v>38</v>
      </c>
      <c r="G4" s="507" t="s">
        <v>39</v>
      </c>
      <c r="H4" s="507" t="s">
        <v>40</v>
      </c>
      <c r="I4" s="507" t="s">
        <v>41</v>
      </c>
      <c r="J4" s="507" t="s">
        <v>42</v>
      </c>
      <c r="K4" s="514" t="s">
        <v>43</v>
      </c>
      <c r="L4" s="518" t="s">
        <v>44</v>
      </c>
      <c r="M4" s="515" t="s">
        <v>45</v>
      </c>
      <c r="N4" s="515" t="s">
        <v>46</v>
      </c>
      <c r="O4" s="515" t="s">
        <v>47</v>
      </c>
      <c r="P4" s="515" t="s">
        <v>48</v>
      </c>
      <c r="Q4" s="515" t="s">
        <v>49</v>
      </c>
      <c r="R4" s="515" t="s">
        <v>50</v>
      </c>
      <c r="S4" s="519" t="s">
        <v>51</v>
      </c>
      <c r="T4" s="516" t="s">
        <v>83</v>
      </c>
      <c r="U4" s="516" t="s">
        <v>84</v>
      </c>
      <c r="V4" s="516" t="s">
        <v>33</v>
      </c>
    </row>
    <row r="5" spans="1:22" ht="69.75" customHeight="1" x14ac:dyDescent="0.25">
      <c r="A5" s="475"/>
      <c r="B5" s="475"/>
      <c r="C5" s="69" t="s">
        <v>85</v>
      </c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</row>
    <row r="6" spans="1:22" ht="26.25" customHeight="1" x14ac:dyDescent="0.25">
      <c r="A6" s="70" t="s">
        <v>120</v>
      </c>
      <c r="B6" s="71" t="s">
        <v>121</v>
      </c>
      <c r="C6" s="72"/>
      <c r="D6" s="72">
        <v>1535000</v>
      </c>
      <c r="E6" s="73">
        <v>7.0000000000000007E-2</v>
      </c>
      <c r="F6" s="74">
        <v>0.67</v>
      </c>
      <c r="G6" s="75">
        <v>4.65E-2</v>
      </c>
      <c r="H6" s="72">
        <v>6541</v>
      </c>
      <c r="I6" s="75">
        <v>0.87</v>
      </c>
      <c r="J6" s="75">
        <v>0.92</v>
      </c>
      <c r="K6" s="76">
        <v>0.8</v>
      </c>
      <c r="L6" s="83">
        <f t="shared" ref="L6:L12" si="0">D6*(1+E6)</f>
        <v>1642450</v>
      </c>
      <c r="M6" s="112">
        <f t="shared" ref="M6:M26" si="1">L6/K6</f>
        <v>2053062.5</v>
      </c>
      <c r="N6" s="112">
        <f t="shared" ref="N6:N26" si="2">M6/J6</f>
        <v>2231589.6739130435</v>
      </c>
      <c r="O6" s="112">
        <f t="shared" ref="O6:O26" si="3">N6/I6</f>
        <v>2565045.6021989007</v>
      </c>
      <c r="P6" s="112">
        <f t="shared" ref="P6:P12" si="4">ROUND(O6/H6,0)</f>
        <v>392</v>
      </c>
      <c r="Q6" s="112">
        <f t="shared" ref="Q6:Q7" si="5">(P6/F6)-P6</f>
        <v>193.07462686567158</v>
      </c>
      <c r="R6" s="112">
        <f t="shared" ref="R6:R12" si="6">P6+Q6</f>
        <v>585.07462686567158</v>
      </c>
      <c r="S6" s="121">
        <f t="shared" ref="S6:S12" si="7">EVEN(R6/(1-G6))</f>
        <v>614</v>
      </c>
      <c r="T6" s="112">
        <f t="shared" ref="T6:T12" si="8">(S6/2)/(1-F6)</f>
        <v>930.30303030303037</v>
      </c>
      <c r="U6" s="112">
        <f t="shared" ref="U6:U26" si="9">L6/S6</f>
        <v>2675</v>
      </c>
      <c r="V6" s="125">
        <f t="shared" ref="V6:V10" si="10">(P6*(1+G6))/(1-F6)</f>
        <v>1243.1151515151516</v>
      </c>
    </row>
    <row r="7" spans="1:22" ht="26.25" customHeight="1" x14ac:dyDescent="0.25">
      <c r="A7" s="126" t="s">
        <v>177</v>
      </c>
      <c r="B7" s="127" t="s">
        <v>121</v>
      </c>
      <c r="C7" s="128"/>
      <c r="D7" s="128">
        <v>565000</v>
      </c>
      <c r="E7" s="129">
        <v>7.0000000000000007E-2</v>
      </c>
      <c r="F7" s="130">
        <v>0.67</v>
      </c>
      <c r="G7" s="160">
        <v>4.65E-2</v>
      </c>
      <c r="H7" s="128">
        <v>5773</v>
      </c>
      <c r="I7" s="75">
        <v>0.87</v>
      </c>
      <c r="J7" s="75">
        <v>0.92</v>
      </c>
      <c r="K7" s="76">
        <v>0.8</v>
      </c>
      <c r="L7" s="83">
        <f t="shared" si="0"/>
        <v>604550</v>
      </c>
      <c r="M7" s="112">
        <f t="shared" si="1"/>
        <v>755687.5</v>
      </c>
      <c r="N7" s="112">
        <f t="shared" si="2"/>
        <v>821399.45652173914</v>
      </c>
      <c r="O7" s="112">
        <f t="shared" si="3"/>
        <v>944137.3063468266</v>
      </c>
      <c r="P7" s="163">
        <f t="shared" si="4"/>
        <v>164</v>
      </c>
      <c r="Q7" s="112">
        <f t="shared" si="5"/>
        <v>80.776119402985074</v>
      </c>
      <c r="R7" s="112">
        <f t="shared" si="6"/>
        <v>244.77611940298507</v>
      </c>
      <c r="S7" s="121">
        <f t="shared" si="7"/>
        <v>258</v>
      </c>
      <c r="T7" s="163">
        <f t="shared" si="8"/>
        <v>390.90909090909093</v>
      </c>
      <c r="U7" s="163">
        <f t="shared" si="9"/>
        <v>2343.2170542635658</v>
      </c>
      <c r="V7" s="125">
        <f t="shared" si="10"/>
        <v>520.07878787878792</v>
      </c>
    </row>
    <row r="8" spans="1:22" ht="26.25" customHeight="1" x14ac:dyDescent="0.25">
      <c r="A8" s="126" t="s">
        <v>188</v>
      </c>
      <c r="B8" s="127" t="s">
        <v>189</v>
      </c>
      <c r="C8" s="128"/>
      <c r="D8" s="128">
        <v>93000</v>
      </c>
      <c r="E8" s="166">
        <v>0.1</v>
      </c>
      <c r="F8" s="130">
        <v>0.67</v>
      </c>
      <c r="G8" s="168">
        <v>3.5000000000000003E-2</v>
      </c>
      <c r="H8" s="163">
        <v>6693</v>
      </c>
      <c r="I8" s="169">
        <v>1</v>
      </c>
      <c r="J8" s="169">
        <v>0.76600000000000001</v>
      </c>
      <c r="K8" s="170">
        <v>0.85</v>
      </c>
      <c r="L8" s="83">
        <f t="shared" si="0"/>
        <v>102300.00000000001</v>
      </c>
      <c r="M8" s="112">
        <f t="shared" si="1"/>
        <v>120352.9411764706</v>
      </c>
      <c r="N8" s="112">
        <f t="shared" si="2"/>
        <v>157118.72216249426</v>
      </c>
      <c r="O8" s="112">
        <f t="shared" si="3"/>
        <v>157118.72216249426</v>
      </c>
      <c r="P8" s="163">
        <f t="shared" si="4"/>
        <v>23</v>
      </c>
      <c r="Q8" s="112">
        <f t="shared" ref="Q8:Q26" si="11">P8</f>
        <v>23</v>
      </c>
      <c r="R8" s="112">
        <f t="shared" si="6"/>
        <v>46</v>
      </c>
      <c r="S8" s="121">
        <f t="shared" si="7"/>
        <v>48</v>
      </c>
      <c r="T8" s="163">
        <f t="shared" si="8"/>
        <v>72.727272727272734</v>
      </c>
      <c r="U8" s="163">
        <f t="shared" si="9"/>
        <v>2131.2500000000005</v>
      </c>
      <c r="V8" s="125">
        <f t="shared" si="10"/>
        <v>72.13636363636364</v>
      </c>
    </row>
    <row r="9" spans="1:22" ht="26.25" customHeight="1" x14ac:dyDescent="0.25">
      <c r="A9" s="203" t="s">
        <v>195</v>
      </c>
      <c r="B9" s="210" t="s">
        <v>80</v>
      </c>
      <c r="C9" s="211"/>
      <c r="D9" s="211">
        <v>843000</v>
      </c>
      <c r="E9" s="213">
        <v>0.1</v>
      </c>
      <c r="F9" s="215">
        <v>0.67</v>
      </c>
      <c r="G9" s="243">
        <v>3.5000000000000003E-2</v>
      </c>
      <c r="H9" s="211">
        <v>6693</v>
      </c>
      <c r="I9" s="169">
        <v>1</v>
      </c>
      <c r="J9" s="169">
        <v>0.76600000000000001</v>
      </c>
      <c r="K9" s="170">
        <v>0.85</v>
      </c>
      <c r="L9" s="83">
        <f t="shared" si="0"/>
        <v>927300.00000000012</v>
      </c>
      <c r="M9" s="211">
        <f t="shared" si="1"/>
        <v>1090941.1764705884</v>
      </c>
      <c r="N9" s="211">
        <f t="shared" si="2"/>
        <v>1424205.1912148674</v>
      </c>
      <c r="O9" s="211">
        <f t="shared" si="3"/>
        <v>1424205.1912148674</v>
      </c>
      <c r="P9" s="211">
        <f t="shared" si="4"/>
        <v>213</v>
      </c>
      <c r="Q9" s="211">
        <f t="shared" si="11"/>
        <v>213</v>
      </c>
      <c r="R9" s="211">
        <f t="shared" si="6"/>
        <v>426</v>
      </c>
      <c r="S9" s="121">
        <f t="shared" si="7"/>
        <v>442</v>
      </c>
      <c r="T9" s="211">
        <f t="shared" si="8"/>
        <v>669.69696969696975</v>
      </c>
      <c r="U9" s="211">
        <f t="shared" si="9"/>
        <v>2097.9638009049777</v>
      </c>
      <c r="V9" s="125">
        <f t="shared" si="10"/>
        <v>668.04545454545462</v>
      </c>
    </row>
    <row r="10" spans="1:22" ht="26.25" customHeight="1" x14ac:dyDescent="0.3">
      <c r="A10" s="246" t="s">
        <v>248</v>
      </c>
      <c r="B10" s="247" t="s">
        <v>121</v>
      </c>
      <c r="C10" s="248" t="s">
        <v>249</v>
      </c>
      <c r="D10" s="248">
        <v>1470000</v>
      </c>
      <c r="E10" s="249">
        <v>0.1</v>
      </c>
      <c r="F10" s="250">
        <v>0.5</v>
      </c>
      <c r="G10" s="251">
        <v>6.3E-2</v>
      </c>
      <c r="H10" s="248">
        <v>3815</v>
      </c>
      <c r="I10" s="251">
        <v>0.97099999999999997</v>
      </c>
      <c r="J10" s="251">
        <v>0.92500000000000004</v>
      </c>
      <c r="K10" s="261">
        <v>0.95</v>
      </c>
      <c r="L10" s="269">
        <f t="shared" si="0"/>
        <v>1617000.0000000002</v>
      </c>
      <c r="M10" s="275">
        <f t="shared" si="1"/>
        <v>1702105.2631578951</v>
      </c>
      <c r="N10" s="275">
        <f t="shared" si="2"/>
        <v>1840113.7980085351</v>
      </c>
      <c r="O10" s="275">
        <f t="shared" si="3"/>
        <v>1895070.8527379353</v>
      </c>
      <c r="P10" s="291">
        <f t="shared" si="4"/>
        <v>497</v>
      </c>
      <c r="Q10" s="291">
        <f t="shared" si="11"/>
        <v>497</v>
      </c>
      <c r="R10" s="291">
        <f t="shared" si="6"/>
        <v>994</v>
      </c>
      <c r="S10" s="293">
        <f t="shared" si="7"/>
        <v>1062</v>
      </c>
      <c r="T10" s="297">
        <f t="shared" si="8"/>
        <v>1062</v>
      </c>
      <c r="U10" s="275">
        <f t="shared" si="9"/>
        <v>1522.5988700564974</v>
      </c>
      <c r="V10" s="310">
        <f t="shared" si="10"/>
        <v>1056.6219999999998</v>
      </c>
    </row>
    <row r="11" spans="1:22" ht="26.25" customHeight="1" x14ac:dyDescent="0.3">
      <c r="A11" s="312" t="s">
        <v>248</v>
      </c>
      <c r="B11" s="327" t="s">
        <v>296</v>
      </c>
      <c r="C11" s="329" t="s">
        <v>249</v>
      </c>
      <c r="D11" s="331">
        <v>300000</v>
      </c>
      <c r="E11" s="332">
        <v>0.1</v>
      </c>
      <c r="F11" s="333">
        <v>0.5</v>
      </c>
      <c r="G11" s="334">
        <v>6.3E-2</v>
      </c>
      <c r="H11" s="329">
        <v>3815</v>
      </c>
      <c r="I11" s="334">
        <v>0.97099999999999997</v>
      </c>
      <c r="J11" s="334">
        <v>0.92500000000000004</v>
      </c>
      <c r="K11" s="340">
        <v>0.95</v>
      </c>
      <c r="L11" s="269">
        <f t="shared" si="0"/>
        <v>330000</v>
      </c>
      <c r="M11" s="275">
        <f t="shared" si="1"/>
        <v>347368.42105263157</v>
      </c>
      <c r="N11" s="275">
        <f t="shared" si="2"/>
        <v>375533.42816500709</v>
      </c>
      <c r="O11" s="275">
        <f t="shared" si="3"/>
        <v>386749.15361998673</v>
      </c>
      <c r="P11" s="331">
        <f t="shared" si="4"/>
        <v>101</v>
      </c>
      <c r="Q11" s="331">
        <f t="shared" si="11"/>
        <v>101</v>
      </c>
      <c r="R11" s="331">
        <f t="shared" si="6"/>
        <v>202</v>
      </c>
      <c r="S11" s="293">
        <f t="shared" si="7"/>
        <v>216</v>
      </c>
      <c r="T11" s="297">
        <f t="shared" si="8"/>
        <v>216</v>
      </c>
      <c r="U11" s="331">
        <f t="shared" si="9"/>
        <v>1527.7777777777778</v>
      </c>
      <c r="V11" s="344" t="s">
        <v>306</v>
      </c>
    </row>
    <row r="12" spans="1:22" ht="26.25" customHeight="1" x14ac:dyDescent="0.3">
      <c r="A12" s="312" t="s">
        <v>248</v>
      </c>
      <c r="B12" s="327" t="s">
        <v>308</v>
      </c>
      <c r="C12" s="329" t="s">
        <v>249</v>
      </c>
      <c r="D12" s="331">
        <v>200000</v>
      </c>
      <c r="E12" s="332">
        <v>0.1</v>
      </c>
      <c r="F12" s="333">
        <v>0.5</v>
      </c>
      <c r="G12" s="334">
        <v>6.3E-2</v>
      </c>
      <c r="H12" s="329">
        <v>3815</v>
      </c>
      <c r="I12" s="334">
        <v>0.97099999999999997</v>
      </c>
      <c r="J12" s="334">
        <v>0.92500000000000004</v>
      </c>
      <c r="K12" s="340">
        <v>0.95</v>
      </c>
      <c r="L12" s="269">
        <f t="shared" si="0"/>
        <v>220000.00000000003</v>
      </c>
      <c r="M12" s="275">
        <f t="shared" si="1"/>
        <v>231578.9473684211</v>
      </c>
      <c r="N12" s="275">
        <f t="shared" si="2"/>
        <v>250355.61877667144</v>
      </c>
      <c r="O12" s="275">
        <f t="shared" si="3"/>
        <v>257832.76907999118</v>
      </c>
      <c r="P12" s="331">
        <f t="shared" si="4"/>
        <v>68</v>
      </c>
      <c r="Q12" s="331">
        <f t="shared" si="11"/>
        <v>68</v>
      </c>
      <c r="R12" s="331">
        <f t="shared" si="6"/>
        <v>136</v>
      </c>
      <c r="S12" s="293">
        <f t="shared" si="7"/>
        <v>146</v>
      </c>
      <c r="T12" s="297">
        <f t="shared" si="8"/>
        <v>146</v>
      </c>
      <c r="U12" s="331">
        <f t="shared" si="9"/>
        <v>1506.8493150684933</v>
      </c>
      <c r="V12" s="310">
        <f>(P12*(1+G12))/(1-F12)</f>
        <v>144.56799999999998</v>
      </c>
    </row>
    <row r="13" spans="1:22" ht="25.5" customHeight="1" x14ac:dyDescent="0.3">
      <c r="A13" s="348" t="s">
        <v>248</v>
      </c>
      <c r="B13" s="349" t="s">
        <v>121</v>
      </c>
      <c r="C13" s="350" t="s">
        <v>249</v>
      </c>
      <c r="D13" s="350">
        <v>180000</v>
      </c>
      <c r="E13" s="351">
        <v>0.1</v>
      </c>
      <c r="F13" s="352">
        <v>0.5</v>
      </c>
      <c r="G13" s="353">
        <v>6.3E-2</v>
      </c>
      <c r="H13" s="350">
        <v>3815</v>
      </c>
      <c r="I13" s="353">
        <v>0.97099999999999997</v>
      </c>
      <c r="J13" s="353">
        <v>0.92500000000000004</v>
      </c>
      <c r="K13" s="354">
        <v>0.95</v>
      </c>
      <c r="L13" s="356">
        <f>D13/(1-E13)</f>
        <v>200000</v>
      </c>
      <c r="M13" s="358">
        <f t="shared" si="1"/>
        <v>210526.31578947368</v>
      </c>
      <c r="N13" s="358">
        <f t="shared" si="2"/>
        <v>227596.01706970125</v>
      </c>
      <c r="O13" s="358">
        <f t="shared" si="3"/>
        <v>234393.42643635557</v>
      </c>
      <c r="P13" s="361">
        <f>ROUND(O13/H13,0)</f>
        <v>61</v>
      </c>
      <c r="Q13" s="361">
        <f t="shared" si="11"/>
        <v>61</v>
      </c>
      <c r="R13" s="361">
        <f>Q13+P13</f>
        <v>122</v>
      </c>
      <c r="S13" s="293">
        <f>EVEN(R13/(1-G13))</f>
        <v>132</v>
      </c>
      <c r="T13" s="361">
        <f>(S13/2)/(1-F13)</f>
        <v>132</v>
      </c>
      <c r="U13" s="361">
        <f t="shared" si="9"/>
        <v>1515.1515151515152</v>
      </c>
      <c r="V13" s="362" t="s">
        <v>309</v>
      </c>
    </row>
    <row r="14" spans="1:22" ht="26.25" customHeight="1" x14ac:dyDescent="0.3">
      <c r="A14" s="363" t="s">
        <v>310</v>
      </c>
      <c r="B14" s="364" t="s">
        <v>90</v>
      </c>
      <c r="C14" s="365" t="s">
        <v>311</v>
      </c>
      <c r="D14" s="366">
        <v>600000</v>
      </c>
      <c r="E14" s="367">
        <v>0.22</v>
      </c>
      <c r="F14" s="368">
        <v>0.5</v>
      </c>
      <c r="G14" s="369">
        <v>9.2999999999999999E-2</v>
      </c>
      <c r="H14" s="366">
        <v>3764</v>
      </c>
      <c r="I14" s="369">
        <v>0.94599999999999995</v>
      </c>
      <c r="J14" s="369">
        <v>0.89200000000000002</v>
      </c>
      <c r="K14" s="370">
        <v>0.89</v>
      </c>
      <c r="L14" s="371">
        <f>D14*(1+E14)</f>
        <v>732000</v>
      </c>
      <c r="M14" s="372">
        <f t="shared" si="1"/>
        <v>822471.91011235956</v>
      </c>
      <c r="N14" s="372">
        <f t="shared" si="2"/>
        <v>922053.71088829543</v>
      </c>
      <c r="O14" s="372">
        <f t="shared" si="3"/>
        <v>974686.79797917069</v>
      </c>
      <c r="P14" s="366">
        <f t="shared" ref="P14:P18" si="12">ROUND(O14/H14,0)</f>
        <v>259</v>
      </c>
      <c r="Q14" s="366">
        <f t="shared" si="11"/>
        <v>259</v>
      </c>
      <c r="R14" s="366">
        <f t="shared" ref="R14:R18" si="13">P14+Q14</f>
        <v>518</v>
      </c>
      <c r="S14" s="293">
        <f t="shared" ref="S14:S18" si="14">EVEN(R14/(1-G14))</f>
        <v>572</v>
      </c>
      <c r="T14" s="373">
        <f t="shared" ref="T14:T18" si="15">(S14/2)/(1-F14)</f>
        <v>572</v>
      </c>
      <c r="U14" s="366">
        <f t="shared" si="9"/>
        <v>1279.7202797202797</v>
      </c>
      <c r="V14" s="374">
        <f>(P14*(1+G14))/(1-F14)</f>
        <v>566.17399999999998</v>
      </c>
    </row>
    <row r="15" spans="1:22" ht="26.25" customHeight="1" x14ac:dyDescent="0.3">
      <c r="A15" s="375" t="s">
        <v>312</v>
      </c>
      <c r="B15" s="376" t="s">
        <v>264</v>
      </c>
      <c r="C15" s="377" t="s">
        <v>313</v>
      </c>
      <c r="D15" s="378">
        <v>1100000</v>
      </c>
      <c r="E15" s="379">
        <v>7.0000000000000007E-2</v>
      </c>
      <c r="F15" s="380">
        <v>0.5</v>
      </c>
      <c r="G15" s="381">
        <v>0.06</v>
      </c>
      <c r="H15" s="378">
        <v>4000</v>
      </c>
      <c r="I15" s="381">
        <v>0.89</v>
      </c>
      <c r="J15" s="381">
        <v>0.94</v>
      </c>
      <c r="K15" s="382">
        <v>0.84</v>
      </c>
      <c r="L15" s="383">
        <f t="shared" ref="L15:L18" si="16">D15/(1-E15)</f>
        <v>1182795.6989247312</v>
      </c>
      <c r="M15" s="384">
        <f t="shared" si="1"/>
        <v>1408090.1177675372</v>
      </c>
      <c r="N15" s="384">
        <f t="shared" si="2"/>
        <v>1497968.2103909971</v>
      </c>
      <c r="O15" s="384">
        <f t="shared" si="3"/>
        <v>1683110.3487539294</v>
      </c>
      <c r="P15" s="378">
        <f t="shared" si="12"/>
        <v>421</v>
      </c>
      <c r="Q15" s="378">
        <f t="shared" si="11"/>
        <v>421</v>
      </c>
      <c r="R15" s="378">
        <f t="shared" si="13"/>
        <v>842</v>
      </c>
      <c r="S15" s="293">
        <f t="shared" si="14"/>
        <v>896</v>
      </c>
      <c r="T15" s="385">
        <f t="shared" si="15"/>
        <v>896</v>
      </c>
      <c r="U15" s="378">
        <f t="shared" si="9"/>
        <v>1320.084485407066</v>
      </c>
      <c r="V15" s="386"/>
    </row>
    <row r="16" spans="1:22" ht="26.25" customHeight="1" x14ac:dyDescent="0.3">
      <c r="A16" s="375" t="s">
        <v>312</v>
      </c>
      <c r="B16" s="387" t="s">
        <v>218</v>
      </c>
      <c r="C16" s="388" t="s">
        <v>218</v>
      </c>
      <c r="D16" s="389">
        <v>400000</v>
      </c>
      <c r="E16" s="379">
        <v>7.0000000000000007E-2</v>
      </c>
      <c r="F16" s="380">
        <v>0.5</v>
      </c>
      <c r="G16" s="381">
        <v>0.06</v>
      </c>
      <c r="H16" s="378">
        <v>4000</v>
      </c>
      <c r="I16" s="381">
        <v>0.89</v>
      </c>
      <c r="J16" s="381">
        <v>0.94</v>
      </c>
      <c r="K16" s="390">
        <v>0.84</v>
      </c>
      <c r="L16" s="383">
        <f t="shared" si="16"/>
        <v>430107.52688172046</v>
      </c>
      <c r="M16" s="384">
        <f t="shared" si="1"/>
        <v>512032.77009728627</v>
      </c>
      <c r="N16" s="384">
        <f t="shared" si="2"/>
        <v>544715.71286945348</v>
      </c>
      <c r="O16" s="384">
        <f t="shared" si="3"/>
        <v>612040.1268196106</v>
      </c>
      <c r="P16" s="378">
        <f t="shared" si="12"/>
        <v>153</v>
      </c>
      <c r="Q16" s="378">
        <f t="shared" si="11"/>
        <v>153</v>
      </c>
      <c r="R16" s="378">
        <f t="shared" si="13"/>
        <v>306</v>
      </c>
      <c r="S16" s="293">
        <f t="shared" si="14"/>
        <v>326</v>
      </c>
      <c r="T16" s="385">
        <f t="shared" si="15"/>
        <v>326</v>
      </c>
      <c r="U16" s="378">
        <f t="shared" si="9"/>
        <v>1319.3482419684676</v>
      </c>
      <c r="V16" s="386"/>
    </row>
    <row r="17" spans="1:22" ht="26.25" customHeight="1" x14ac:dyDescent="0.3">
      <c r="A17" s="375" t="s">
        <v>312</v>
      </c>
      <c r="B17" s="376" t="s">
        <v>314</v>
      </c>
      <c r="C17" s="377" t="s">
        <v>218</v>
      </c>
      <c r="D17" s="378">
        <v>400000</v>
      </c>
      <c r="E17" s="379">
        <v>7.0000000000000007E-2</v>
      </c>
      <c r="F17" s="391">
        <v>0.5</v>
      </c>
      <c r="G17" s="381">
        <v>0.06</v>
      </c>
      <c r="H17" s="378">
        <v>4000</v>
      </c>
      <c r="I17" s="381">
        <v>0.89</v>
      </c>
      <c r="J17" s="381">
        <v>0.94</v>
      </c>
      <c r="K17" s="390">
        <v>0.84</v>
      </c>
      <c r="L17" s="383">
        <f t="shared" si="16"/>
        <v>430107.52688172046</v>
      </c>
      <c r="M17" s="384">
        <f t="shared" si="1"/>
        <v>512032.77009728627</v>
      </c>
      <c r="N17" s="384">
        <f t="shared" si="2"/>
        <v>544715.71286945348</v>
      </c>
      <c r="O17" s="384">
        <f t="shared" si="3"/>
        <v>612040.1268196106</v>
      </c>
      <c r="P17" s="378">
        <f t="shared" si="12"/>
        <v>153</v>
      </c>
      <c r="Q17" s="378">
        <f t="shared" si="11"/>
        <v>153</v>
      </c>
      <c r="R17" s="378">
        <f t="shared" si="13"/>
        <v>306</v>
      </c>
      <c r="S17" s="293">
        <f t="shared" si="14"/>
        <v>326</v>
      </c>
      <c r="T17" s="385">
        <f t="shared" si="15"/>
        <v>326</v>
      </c>
      <c r="U17" s="378">
        <f t="shared" si="9"/>
        <v>1319.3482419684676</v>
      </c>
      <c r="V17" s="386"/>
    </row>
    <row r="18" spans="1:22" ht="26.25" customHeight="1" x14ac:dyDescent="0.3">
      <c r="A18" s="375" t="s">
        <v>312</v>
      </c>
      <c r="B18" s="376" t="s">
        <v>90</v>
      </c>
      <c r="C18" s="377" t="s">
        <v>311</v>
      </c>
      <c r="D18" s="378">
        <v>235000</v>
      </c>
      <c r="E18" s="379">
        <v>7.0000000000000007E-2</v>
      </c>
      <c r="F18" s="380">
        <v>0.5</v>
      </c>
      <c r="G18" s="381">
        <v>0.06</v>
      </c>
      <c r="H18" s="378">
        <v>4000</v>
      </c>
      <c r="I18" s="381">
        <v>0.89</v>
      </c>
      <c r="J18" s="381">
        <v>0.94</v>
      </c>
      <c r="K18" s="390">
        <v>0.84</v>
      </c>
      <c r="L18" s="383">
        <f t="shared" si="16"/>
        <v>252688.17204301077</v>
      </c>
      <c r="M18" s="384">
        <f t="shared" si="1"/>
        <v>300819.25243215571</v>
      </c>
      <c r="N18" s="384">
        <f t="shared" si="2"/>
        <v>320020.48131080397</v>
      </c>
      <c r="O18" s="384">
        <f t="shared" si="3"/>
        <v>359573.57450652128</v>
      </c>
      <c r="P18" s="378">
        <f t="shared" si="12"/>
        <v>90</v>
      </c>
      <c r="Q18" s="378">
        <f t="shared" si="11"/>
        <v>90</v>
      </c>
      <c r="R18" s="378">
        <f t="shared" si="13"/>
        <v>180</v>
      </c>
      <c r="S18" s="293">
        <f t="shared" si="14"/>
        <v>192</v>
      </c>
      <c r="T18" s="385">
        <f t="shared" si="15"/>
        <v>192</v>
      </c>
      <c r="U18" s="378">
        <f t="shared" si="9"/>
        <v>1316.084229390681</v>
      </c>
      <c r="V18" s="386"/>
    </row>
    <row r="19" spans="1:22" ht="26.25" customHeight="1" x14ac:dyDescent="0.3">
      <c r="A19" s="392" t="s">
        <v>312</v>
      </c>
      <c r="B19" s="393" t="s">
        <v>121</v>
      </c>
      <c r="C19" s="394" t="s">
        <v>249</v>
      </c>
      <c r="D19" s="394">
        <v>400000</v>
      </c>
      <c r="E19" s="395">
        <v>7.0000000000000007E-2</v>
      </c>
      <c r="F19" s="396">
        <v>0.5</v>
      </c>
      <c r="G19" s="397">
        <v>0.06</v>
      </c>
      <c r="H19" s="394">
        <v>4000</v>
      </c>
      <c r="I19" s="397">
        <v>0.89</v>
      </c>
      <c r="J19" s="397">
        <v>0.94</v>
      </c>
      <c r="K19" s="398">
        <v>0.84</v>
      </c>
      <c r="L19" s="399">
        <f>D19/(1-E19)</f>
        <v>430107.52688172046</v>
      </c>
      <c r="M19" s="400">
        <f t="shared" si="1"/>
        <v>512032.77009728627</v>
      </c>
      <c r="N19" s="400">
        <f t="shared" si="2"/>
        <v>544715.71286945348</v>
      </c>
      <c r="O19" s="400">
        <f t="shared" si="3"/>
        <v>612040.1268196106</v>
      </c>
      <c r="P19" s="401">
        <f>ROUND(O19/H19,0)</f>
        <v>153</v>
      </c>
      <c r="Q19" s="401">
        <f t="shared" si="11"/>
        <v>153</v>
      </c>
      <c r="R19" s="401">
        <f>Q19+P19</f>
        <v>306</v>
      </c>
      <c r="S19" s="293">
        <f>EVEN(R19/(1-G19))</f>
        <v>326</v>
      </c>
      <c r="T19" s="401">
        <f>(S19/2)/(1-F19)</f>
        <v>326</v>
      </c>
      <c r="U19" s="401">
        <f t="shared" si="9"/>
        <v>1319.3482419684676</v>
      </c>
      <c r="V19" s="402" t="s">
        <v>315</v>
      </c>
    </row>
    <row r="20" spans="1:22" ht="26.25" customHeight="1" x14ac:dyDescent="0.3">
      <c r="A20" s="403" t="s">
        <v>316</v>
      </c>
      <c r="B20" s="404" t="s">
        <v>218</v>
      </c>
      <c r="C20" s="405" t="s">
        <v>317</v>
      </c>
      <c r="D20" s="405">
        <v>600000</v>
      </c>
      <c r="E20" s="406">
        <v>7.0000000000000007E-2</v>
      </c>
      <c r="F20" s="407">
        <v>0.5</v>
      </c>
      <c r="G20" s="408">
        <v>0.06</v>
      </c>
      <c r="H20" s="409">
        <v>4600</v>
      </c>
      <c r="I20" s="408">
        <v>0.89</v>
      </c>
      <c r="J20" s="408">
        <v>0.94</v>
      </c>
      <c r="K20" s="410">
        <v>0.84</v>
      </c>
      <c r="L20" s="411">
        <f t="shared" ref="L20:L21" si="17">D20/(1-E20)</f>
        <v>645161.29032258072</v>
      </c>
      <c r="M20" s="412">
        <f t="shared" si="1"/>
        <v>768049.15514592943</v>
      </c>
      <c r="N20" s="412">
        <f t="shared" si="2"/>
        <v>817073.56930418033</v>
      </c>
      <c r="O20" s="412">
        <f t="shared" si="3"/>
        <v>918060.19022941613</v>
      </c>
      <c r="P20" s="412">
        <f t="shared" ref="P20:P21" si="18">ROUND(O20/H20,0)</f>
        <v>200</v>
      </c>
      <c r="Q20" s="412">
        <f t="shared" si="11"/>
        <v>200</v>
      </c>
      <c r="R20" s="412">
        <f t="shared" ref="R20:R21" si="19">P20+Q20</f>
        <v>400</v>
      </c>
      <c r="S20" s="293">
        <f t="shared" ref="S20:S21" si="20">EVEN(R20/(1-G20))</f>
        <v>426</v>
      </c>
      <c r="T20" s="412">
        <f t="shared" ref="T20:T21" si="21">(S20/2)/(1-F20)</f>
        <v>426</v>
      </c>
      <c r="U20" s="412">
        <f t="shared" si="9"/>
        <v>1514.4631228229593</v>
      </c>
      <c r="V20" s="413"/>
    </row>
    <row r="21" spans="1:22" ht="26.25" customHeight="1" x14ac:dyDescent="0.3">
      <c r="A21" s="414" t="s">
        <v>318</v>
      </c>
      <c r="B21" s="415" t="s">
        <v>319</v>
      </c>
      <c r="C21" s="416" t="s">
        <v>320</v>
      </c>
      <c r="D21" s="417">
        <v>625000</v>
      </c>
      <c r="E21" s="418">
        <v>0</v>
      </c>
      <c r="F21" s="419">
        <v>0.5</v>
      </c>
      <c r="G21" s="420">
        <v>7.0000000000000007E-2</v>
      </c>
      <c r="H21" s="421">
        <v>4070</v>
      </c>
      <c r="I21" s="420">
        <v>0.97</v>
      </c>
      <c r="J21" s="420">
        <v>0.85</v>
      </c>
      <c r="K21" s="422">
        <v>0.91</v>
      </c>
      <c r="L21" s="423">
        <f t="shared" si="17"/>
        <v>625000</v>
      </c>
      <c r="M21" s="424">
        <f t="shared" si="1"/>
        <v>686813.18681318674</v>
      </c>
      <c r="N21" s="424">
        <f t="shared" si="2"/>
        <v>808015.51389786683</v>
      </c>
      <c r="O21" s="424">
        <f t="shared" si="3"/>
        <v>833005.6844307906</v>
      </c>
      <c r="P21" s="424">
        <f t="shared" si="18"/>
        <v>205</v>
      </c>
      <c r="Q21" s="424">
        <f t="shared" si="11"/>
        <v>205</v>
      </c>
      <c r="R21" s="424">
        <f t="shared" si="19"/>
        <v>410</v>
      </c>
      <c r="S21" s="293">
        <f t="shared" si="20"/>
        <v>442</v>
      </c>
      <c r="T21" s="425">
        <f t="shared" si="21"/>
        <v>442</v>
      </c>
      <c r="U21" s="424">
        <f t="shared" si="9"/>
        <v>1414.027149321267</v>
      </c>
      <c r="V21" s="426"/>
    </row>
    <row r="22" spans="1:22" ht="26.25" customHeight="1" x14ac:dyDescent="0.3">
      <c r="A22" s="427" t="s">
        <v>318</v>
      </c>
      <c r="B22" s="428" t="s">
        <v>321</v>
      </c>
      <c r="C22" s="416" t="s">
        <v>249</v>
      </c>
      <c r="D22" s="416">
        <v>150000</v>
      </c>
      <c r="E22" s="418">
        <v>0</v>
      </c>
      <c r="F22" s="429">
        <v>0.5</v>
      </c>
      <c r="G22" s="430">
        <v>7.0000000000000007E-2</v>
      </c>
      <c r="H22" s="416">
        <v>4070</v>
      </c>
      <c r="I22" s="430">
        <v>0.97</v>
      </c>
      <c r="J22" s="430">
        <v>0.85</v>
      </c>
      <c r="K22" s="431">
        <v>0.91</v>
      </c>
      <c r="L22" s="432">
        <f t="shared" ref="L22:L23" si="22">D22/(1-E22)</f>
        <v>150000</v>
      </c>
      <c r="M22" s="421">
        <f t="shared" si="1"/>
        <v>164835.16483516482</v>
      </c>
      <c r="N22" s="421">
        <f t="shared" si="2"/>
        <v>193923.72333548803</v>
      </c>
      <c r="O22" s="421">
        <f t="shared" si="3"/>
        <v>199921.36426338973</v>
      </c>
      <c r="P22" s="417">
        <f t="shared" ref="P22:P23" si="23">ROUND(O22/H22,0)</f>
        <v>49</v>
      </c>
      <c r="Q22" s="417">
        <f t="shared" si="11"/>
        <v>49</v>
      </c>
      <c r="R22" s="417">
        <f t="shared" ref="R22:R23" si="24">Q22+P22</f>
        <v>98</v>
      </c>
      <c r="S22" s="293">
        <f t="shared" ref="S22:S23" si="25">EVEN(R22/(1-G22))</f>
        <v>106</v>
      </c>
      <c r="T22" s="417">
        <f t="shared" ref="T22:T23" si="26">(S22/2)/(1-F22)</f>
        <v>106</v>
      </c>
      <c r="U22" s="417">
        <f t="shared" si="9"/>
        <v>1415.0943396226414</v>
      </c>
      <c r="V22" s="433" t="s">
        <v>322</v>
      </c>
    </row>
    <row r="23" spans="1:22" ht="26.25" customHeight="1" x14ac:dyDescent="0.3">
      <c r="A23" s="434" t="s">
        <v>97</v>
      </c>
      <c r="B23" s="435" t="s">
        <v>90</v>
      </c>
      <c r="C23" s="436" t="s">
        <v>311</v>
      </c>
      <c r="D23" s="436">
        <v>350000</v>
      </c>
      <c r="E23" s="437">
        <v>0.1</v>
      </c>
      <c r="F23" s="438">
        <v>0.5</v>
      </c>
      <c r="G23" s="439">
        <v>9.2999999999999999E-2</v>
      </c>
      <c r="H23" s="436">
        <v>3764</v>
      </c>
      <c r="I23" s="439">
        <v>0.89900000000000002</v>
      </c>
      <c r="J23" s="439">
        <v>0.89200000000000002</v>
      </c>
      <c r="K23" s="440">
        <v>0.9</v>
      </c>
      <c r="L23" s="441">
        <f t="shared" si="22"/>
        <v>388888.88888888888</v>
      </c>
      <c r="M23" s="442">
        <f t="shared" si="1"/>
        <v>432098.76543209876</v>
      </c>
      <c r="N23" s="442">
        <f t="shared" si="2"/>
        <v>484415.65631401207</v>
      </c>
      <c r="O23" s="442">
        <f t="shared" si="3"/>
        <v>538838.32737932377</v>
      </c>
      <c r="P23" s="443">
        <f t="shared" si="23"/>
        <v>143</v>
      </c>
      <c r="Q23" s="443">
        <f t="shared" si="11"/>
        <v>143</v>
      </c>
      <c r="R23" s="443">
        <f t="shared" si="24"/>
        <v>286</v>
      </c>
      <c r="S23" s="293">
        <f t="shared" si="25"/>
        <v>316</v>
      </c>
      <c r="T23" s="443">
        <f t="shared" si="26"/>
        <v>316</v>
      </c>
      <c r="U23" s="443">
        <f t="shared" si="9"/>
        <v>1230.6610407876231</v>
      </c>
      <c r="V23" s="444" t="s">
        <v>323</v>
      </c>
    </row>
    <row r="24" spans="1:22" ht="26.25" customHeight="1" x14ac:dyDescent="0.25">
      <c r="A24" s="445" t="s">
        <v>324</v>
      </c>
      <c r="B24" s="446" t="s">
        <v>113</v>
      </c>
      <c r="C24" s="447"/>
      <c r="D24" s="447">
        <v>1400000</v>
      </c>
      <c r="E24" s="448">
        <v>0</v>
      </c>
      <c r="F24" s="449">
        <v>0.5</v>
      </c>
      <c r="G24" s="450">
        <v>7.0000000000000007E-2</v>
      </c>
      <c r="H24" s="447">
        <v>3929</v>
      </c>
      <c r="I24" s="450">
        <v>0.98</v>
      </c>
      <c r="J24" s="450">
        <v>0.89</v>
      </c>
      <c r="K24" s="451">
        <v>0.96</v>
      </c>
      <c r="L24" s="452">
        <f t="shared" ref="L24:L26" si="27">D24/(1-E24)</f>
        <v>1400000</v>
      </c>
      <c r="M24" s="453">
        <f t="shared" si="1"/>
        <v>1458333.3333333335</v>
      </c>
      <c r="N24" s="453">
        <f t="shared" si="2"/>
        <v>1638576.7790262173</v>
      </c>
      <c r="O24" s="453">
        <f t="shared" si="3"/>
        <v>1672017.1214553239</v>
      </c>
      <c r="P24" s="447">
        <f t="shared" ref="P24:P26" si="28">ROUND(O24/H24,0)</f>
        <v>426</v>
      </c>
      <c r="Q24" s="447">
        <f t="shared" si="11"/>
        <v>426</v>
      </c>
      <c r="R24" s="447">
        <f t="shared" ref="R24:R26" si="29">P24+Q24</f>
        <v>852</v>
      </c>
      <c r="S24" s="454">
        <f t="shared" ref="S24:S26" si="30">EVEN(R24/(1-G24))</f>
        <v>918</v>
      </c>
      <c r="T24" s="447">
        <f t="shared" ref="T24:T26" si="31">(S24/2)/(1-F24)</f>
        <v>918</v>
      </c>
      <c r="U24" s="447">
        <f t="shared" si="9"/>
        <v>1525.0544662309369</v>
      </c>
      <c r="V24" s="455"/>
    </row>
    <row r="25" spans="1:22" ht="26.25" customHeight="1" x14ac:dyDescent="0.25">
      <c r="A25" s="456" t="s">
        <v>325</v>
      </c>
      <c r="B25" s="457" t="s">
        <v>80</v>
      </c>
      <c r="C25" s="458"/>
      <c r="D25" s="458">
        <v>300000</v>
      </c>
      <c r="E25" s="459">
        <v>0.1</v>
      </c>
      <c r="F25" s="460">
        <v>0.49659999999999999</v>
      </c>
      <c r="G25" s="461">
        <v>9.1800000000000007E-2</v>
      </c>
      <c r="H25" s="458">
        <v>2835</v>
      </c>
      <c r="I25" s="461">
        <v>0.93049999999999999</v>
      </c>
      <c r="J25" s="461">
        <v>0.8296</v>
      </c>
      <c r="K25" s="462">
        <v>0.87529999999999997</v>
      </c>
      <c r="L25" s="463">
        <f t="shared" si="27"/>
        <v>333333.33333333331</v>
      </c>
      <c r="M25" s="464">
        <f t="shared" si="1"/>
        <v>380821.81347347575</v>
      </c>
      <c r="N25" s="464">
        <f t="shared" si="2"/>
        <v>459042.68740775762</v>
      </c>
      <c r="O25" s="464">
        <f t="shared" si="3"/>
        <v>493329.05685949232</v>
      </c>
      <c r="P25" s="458">
        <f t="shared" si="28"/>
        <v>174</v>
      </c>
      <c r="Q25" s="458">
        <f t="shared" si="11"/>
        <v>174</v>
      </c>
      <c r="R25" s="458">
        <f t="shared" si="29"/>
        <v>348</v>
      </c>
      <c r="S25" s="454">
        <f t="shared" si="30"/>
        <v>384</v>
      </c>
      <c r="T25" s="458">
        <f t="shared" si="31"/>
        <v>381.40643623361137</v>
      </c>
      <c r="U25" s="458">
        <f t="shared" si="9"/>
        <v>868.05555555555554</v>
      </c>
      <c r="V25" s="465"/>
    </row>
    <row r="26" spans="1:22" ht="26.25" customHeight="1" x14ac:dyDescent="0.25">
      <c r="A26" s="456" t="s">
        <v>326</v>
      </c>
      <c r="B26" s="457" t="s">
        <v>80</v>
      </c>
      <c r="C26" s="458"/>
      <c r="D26" s="458">
        <v>550000</v>
      </c>
      <c r="E26" s="459">
        <v>0.1</v>
      </c>
      <c r="F26" s="460">
        <v>0.49659999999999999</v>
      </c>
      <c r="G26" s="461">
        <v>9.1800000000000007E-2</v>
      </c>
      <c r="H26" s="458">
        <v>2835</v>
      </c>
      <c r="I26" s="461">
        <v>0.93049999999999999</v>
      </c>
      <c r="J26" s="461">
        <v>0.81310000000000004</v>
      </c>
      <c r="K26" s="462">
        <v>0.71779999999999999</v>
      </c>
      <c r="L26" s="463">
        <f t="shared" si="27"/>
        <v>611111.11111111112</v>
      </c>
      <c r="M26" s="464">
        <f t="shared" si="1"/>
        <v>851366.83074827411</v>
      </c>
      <c r="N26" s="464">
        <f t="shared" si="2"/>
        <v>1047062.8837145173</v>
      </c>
      <c r="O26" s="464">
        <f t="shared" si="3"/>
        <v>1125269.0851311309</v>
      </c>
      <c r="P26" s="458">
        <f t="shared" si="28"/>
        <v>397</v>
      </c>
      <c r="Q26" s="458">
        <f t="shared" si="11"/>
        <v>397</v>
      </c>
      <c r="R26" s="458">
        <f t="shared" si="29"/>
        <v>794</v>
      </c>
      <c r="S26" s="454">
        <f t="shared" si="30"/>
        <v>876</v>
      </c>
      <c r="T26" s="458">
        <f t="shared" si="31"/>
        <v>870.08343265792598</v>
      </c>
      <c r="U26" s="458">
        <f t="shared" si="9"/>
        <v>697.61542364282093</v>
      </c>
      <c r="V26" s="465"/>
    </row>
    <row r="27" spans="1:22" ht="48.75" customHeight="1" x14ac:dyDescent="0.25">
      <c r="A27" s="466" t="s">
        <v>327</v>
      </c>
      <c r="B27" s="1"/>
      <c r="C27" s="1"/>
      <c r="D27" s="1"/>
      <c r="E27" s="1"/>
      <c r="F27" s="1"/>
      <c r="G27" s="1"/>
      <c r="H27" s="1"/>
      <c r="I27" s="1"/>
      <c r="J27" s="1"/>
      <c r="K27" s="467" t="s">
        <v>328</v>
      </c>
      <c r="L27" s="468" t="s">
        <v>329</v>
      </c>
      <c r="M27" s="469" t="s">
        <v>330</v>
      </c>
      <c r="N27" s="469" t="s">
        <v>331</v>
      </c>
      <c r="O27" s="469" t="s">
        <v>332</v>
      </c>
      <c r="P27" s="470" t="s">
        <v>333</v>
      </c>
      <c r="Q27" s="469" t="s">
        <v>334</v>
      </c>
      <c r="R27" s="469" t="s">
        <v>335</v>
      </c>
      <c r="S27" s="471" t="s">
        <v>336</v>
      </c>
      <c r="T27" s="472" t="s">
        <v>337</v>
      </c>
      <c r="U27" s="473" t="s">
        <v>338</v>
      </c>
      <c r="V27" s="1"/>
    </row>
    <row r="28" spans="1:22" ht="12.75" customHeight="1" x14ac:dyDescent="0.25">
      <c r="A28" s="466" t="s">
        <v>339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2"/>
      <c r="T28" s="1"/>
      <c r="U28" s="1"/>
      <c r="V28" s="1"/>
    </row>
  </sheetData>
  <mergeCells count="25">
    <mergeCell ref="Q4:Q5"/>
    <mergeCell ref="P4:P5"/>
    <mergeCell ref="V2:V3"/>
    <mergeCell ref="V4:V5"/>
    <mergeCell ref="L2:U3"/>
    <mergeCell ref="M4:M5"/>
    <mergeCell ref="L4:L5"/>
    <mergeCell ref="R4:R5"/>
    <mergeCell ref="N4:N5"/>
    <mergeCell ref="O4:O5"/>
    <mergeCell ref="U4:U5"/>
    <mergeCell ref="S4:S5"/>
    <mergeCell ref="T4:T5"/>
    <mergeCell ref="H4:H5"/>
    <mergeCell ref="G4:G5"/>
    <mergeCell ref="D4:D5"/>
    <mergeCell ref="A2:E3"/>
    <mergeCell ref="A4:A5"/>
    <mergeCell ref="F4:F5"/>
    <mergeCell ref="B4:B5"/>
    <mergeCell ref="E4:E5"/>
    <mergeCell ref="F2:K3"/>
    <mergeCell ref="K4:K5"/>
    <mergeCell ref="I4:I5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8.5546875" customWidth="1"/>
    <col min="3" max="3" width="9.109375" customWidth="1"/>
    <col min="4" max="4" width="12.6640625" customWidth="1"/>
    <col min="5" max="5" width="8.5546875" customWidth="1"/>
    <col min="6" max="6" width="20.5546875" customWidth="1"/>
    <col min="7" max="7" width="9.88671875" customWidth="1"/>
    <col min="8" max="8" width="10" customWidth="1"/>
    <col min="9" max="11" width="11" customWidth="1"/>
    <col min="12" max="12" width="12" customWidth="1"/>
    <col min="13" max="13" width="9.44140625" customWidth="1"/>
    <col min="14" max="14" width="9.33203125" customWidth="1"/>
    <col min="15" max="15" width="8" customWidth="1"/>
    <col min="16" max="16" width="14.5546875" customWidth="1"/>
    <col min="17" max="17" width="29.109375" customWidth="1"/>
    <col min="18" max="18" width="8" customWidth="1"/>
    <col min="19" max="19" width="9.109375" customWidth="1"/>
    <col min="20" max="27" width="8" customWidth="1"/>
  </cols>
  <sheetData>
    <row r="1" spans="1:27" ht="20.25" customHeight="1" x14ac:dyDescent="0.4">
      <c r="A1" s="478" t="s">
        <v>3</v>
      </c>
      <c r="B1" s="475"/>
      <c r="C1" s="475"/>
      <c r="D1" s="475"/>
      <c r="E1" s="475"/>
      <c r="F1" s="475"/>
      <c r="G1" s="475"/>
      <c r="H1" s="475"/>
      <c r="I1" s="5"/>
      <c r="J1" s="1"/>
      <c r="K1" s="1"/>
      <c r="L1" s="1"/>
      <c r="M1" s="1"/>
      <c r="N1" s="1"/>
      <c r="O1" s="1"/>
      <c r="P1" s="1"/>
      <c r="Q1" s="13" t="str">
        <f>Cover!N1</f>
        <v>2015Clearwater AOP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5">
      <c r="A3" s="477" t="s">
        <v>17</v>
      </c>
      <c r="B3" s="474" t="s">
        <v>19</v>
      </c>
      <c r="C3" s="474" t="s">
        <v>20</v>
      </c>
      <c r="D3" s="474" t="s">
        <v>21</v>
      </c>
      <c r="E3" s="474" t="s">
        <v>22</v>
      </c>
      <c r="F3" s="474" t="s">
        <v>13</v>
      </c>
      <c r="G3" s="474" t="s">
        <v>54</v>
      </c>
      <c r="H3" s="474" t="s">
        <v>24</v>
      </c>
      <c r="I3" s="474" t="s">
        <v>25</v>
      </c>
      <c r="J3" s="474" t="s">
        <v>55</v>
      </c>
      <c r="K3" s="474" t="s">
        <v>26</v>
      </c>
      <c r="L3" s="474" t="s">
        <v>27</v>
      </c>
      <c r="M3" s="474" t="s">
        <v>28</v>
      </c>
      <c r="N3" s="474" t="s">
        <v>29</v>
      </c>
      <c r="O3" s="474" t="s">
        <v>30</v>
      </c>
      <c r="P3" s="474" t="s">
        <v>31</v>
      </c>
      <c r="Q3" s="476" t="s">
        <v>33</v>
      </c>
      <c r="R3" s="26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  <c r="S4" s="1"/>
      <c r="T4" s="1"/>
      <c r="U4" s="1"/>
      <c r="V4" s="1"/>
      <c r="W4" s="1"/>
      <c r="X4" s="1"/>
      <c r="Y4" s="1"/>
      <c r="Z4" s="1"/>
      <c r="AA4" s="1"/>
    </row>
    <row r="5" spans="1:27" ht="27" customHeight="1" x14ac:dyDescent="0.25">
      <c r="A5" s="62" t="s">
        <v>73</v>
      </c>
      <c r="B5" s="47" t="s">
        <v>88</v>
      </c>
      <c r="C5" s="47" t="s">
        <v>117</v>
      </c>
      <c r="D5" s="47" t="s">
        <v>118</v>
      </c>
      <c r="E5" s="64">
        <v>2014</v>
      </c>
      <c r="F5" s="47" t="s">
        <v>73</v>
      </c>
      <c r="G5" s="65" t="s">
        <v>119</v>
      </c>
      <c r="H5" s="66">
        <v>1200000</v>
      </c>
      <c r="I5" s="67">
        <v>1423000</v>
      </c>
      <c r="J5" s="68">
        <v>5.8</v>
      </c>
      <c r="K5" s="66">
        <v>0</v>
      </c>
      <c r="L5" s="60">
        <f t="shared" ref="L5:L7" si="0">I5-M5</f>
        <v>1302000</v>
      </c>
      <c r="M5" s="61">
        <v>121000</v>
      </c>
      <c r="N5" s="60">
        <v>0</v>
      </c>
      <c r="O5" s="61">
        <v>19600</v>
      </c>
      <c r="P5" s="87"/>
      <c r="Q5" s="88" t="s">
        <v>133</v>
      </c>
      <c r="R5" s="26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x14ac:dyDescent="0.25">
      <c r="A6" s="62"/>
      <c r="B6" s="47"/>
      <c r="C6" s="47"/>
      <c r="D6" s="47"/>
      <c r="E6" s="64">
        <v>2014</v>
      </c>
      <c r="F6" s="47" t="s">
        <v>90</v>
      </c>
      <c r="G6" s="65" t="s">
        <v>134</v>
      </c>
      <c r="H6" s="66">
        <v>300000</v>
      </c>
      <c r="I6" s="67">
        <v>320000</v>
      </c>
      <c r="J6" s="68">
        <v>5.8</v>
      </c>
      <c r="K6" s="66">
        <v>0</v>
      </c>
      <c r="L6" s="60">
        <f t="shared" si="0"/>
        <v>299800</v>
      </c>
      <c r="M6" s="61">
        <v>20200</v>
      </c>
      <c r="N6" s="60">
        <v>0</v>
      </c>
      <c r="O6" s="61">
        <v>4000</v>
      </c>
      <c r="P6" s="60"/>
      <c r="Q6" s="90" t="s">
        <v>135</v>
      </c>
      <c r="R6" s="26"/>
      <c r="S6" s="1"/>
      <c r="T6" s="1"/>
      <c r="U6" s="1"/>
      <c r="V6" s="1"/>
      <c r="W6" s="1"/>
      <c r="X6" s="1"/>
      <c r="Y6" s="1"/>
      <c r="Z6" s="1"/>
      <c r="AA6" s="1"/>
    </row>
    <row r="7" spans="1:27" ht="27" customHeight="1" x14ac:dyDescent="0.25">
      <c r="A7" s="62"/>
      <c r="B7" s="47"/>
      <c r="C7" s="47"/>
      <c r="D7" s="47"/>
      <c r="E7" s="64">
        <v>2014</v>
      </c>
      <c r="F7" s="47" t="s">
        <v>137</v>
      </c>
      <c r="G7" s="65" t="s">
        <v>134</v>
      </c>
      <c r="H7" s="66">
        <v>400000</v>
      </c>
      <c r="I7" s="67">
        <v>484000</v>
      </c>
      <c r="J7" s="68">
        <v>5.8</v>
      </c>
      <c r="K7" s="66">
        <v>0</v>
      </c>
      <c r="L7" s="60">
        <f t="shared" si="0"/>
        <v>443600</v>
      </c>
      <c r="M7" s="61">
        <v>40400</v>
      </c>
      <c r="N7" s="60">
        <v>0</v>
      </c>
      <c r="O7" s="61">
        <v>6100</v>
      </c>
      <c r="P7" s="60"/>
      <c r="Q7" s="90" t="s">
        <v>138</v>
      </c>
      <c r="R7" s="26"/>
      <c r="S7" s="1"/>
      <c r="T7" s="1"/>
      <c r="U7" s="1"/>
      <c r="V7" s="1"/>
      <c r="W7" s="1"/>
      <c r="X7" s="1"/>
      <c r="Y7" s="1"/>
      <c r="Z7" s="1"/>
      <c r="AA7" s="1"/>
    </row>
    <row r="8" spans="1:27" ht="27" customHeight="1" x14ac:dyDescent="0.25">
      <c r="A8" s="62"/>
      <c r="B8" s="47"/>
      <c r="C8" s="47"/>
      <c r="D8" s="47"/>
      <c r="E8" s="64">
        <v>2014</v>
      </c>
      <c r="F8" s="47" t="s">
        <v>139</v>
      </c>
      <c r="G8" s="64" t="s">
        <v>140</v>
      </c>
      <c r="H8" s="66">
        <v>200000</v>
      </c>
      <c r="I8" s="67">
        <v>252000</v>
      </c>
      <c r="J8" s="68">
        <v>5.8</v>
      </c>
      <c r="K8" s="67">
        <v>252000</v>
      </c>
      <c r="L8" s="61">
        <v>0</v>
      </c>
      <c r="M8" s="60">
        <v>0</v>
      </c>
      <c r="N8" s="60">
        <v>0</v>
      </c>
      <c r="O8" s="61">
        <v>3200</v>
      </c>
      <c r="P8" s="60"/>
      <c r="Q8" s="88" t="s">
        <v>141</v>
      </c>
      <c r="R8" s="26"/>
      <c r="S8" s="1"/>
      <c r="T8" s="1"/>
      <c r="U8" s="1"/>
      <c r="V8" s="1"/>
      <c r="W8" s="1"/>
      <c r="X8" s="1"/>
      <c r="Y8" s="1"/>
      <c r="Z8" s="1"/>
      <c r="AA8" s="1"/>
    </row>
    <row r="9" spans="1:27" ht="27" customHeight="1" x14ac:dyDescent="0.25">
      <c r="A9" s="92"/>
      <c r="B9" s="103"/>
      <c r="C9" s="103"/>
      <c r="D9" s="103"/>
      <c r="E9" s="103"/>
      <c r="F9" s="103"/>
      <c r="G9" s="104" t="s">
        <v>161</v>
      </c>
      <c r="H9" s="106">
        <f t="shared" ref="H9:I9" si="1">SUM(H5:H8)</f>
        <v>2100000</v>
      </c>
      <c r="I9" s="106">
        <f t="shared" si="1"/>
        <v>2479000</v>
      </c>
      <c r="J9" s="106"/>
      <c r="K9" s="106">
        <f t="shared" ref="K9:O9" si="2">SUM(K5:K8)</f>
        <v>252000</v>
      </c>
      <c r="L9" s="132">
        <f t="shared" si="2"/>
        <v>2045400</v>
      </c>
      <c r="M9" s="132">
        <f t="shared" si="2"/>
        <v>181600</v>
      </c>
      <c r="N9" s="132">
        <f t="shared" si="2"/>
        <v>0</v>
      </c>
      <c r="O9" s="132">
        <f t="shared" si="2"/>
        <v>32900</v>
      </c>
      <c r="P9" s="132"/>
      <c r="Q9" s="134"/>
      <c r="R9" s="26"/>
      <c r="S9" s="1"/>
      <c r="T9" s="1"/>
      <c r="U9" s="1"/>
      <c r="V9" s="1"/>
      <c r="W9" s="1"/>
      <c r="X9" s="1"/>
      <c r="Y9" s="1"/>
      <c r="Z9" s="1"/>
      <c r="AA9" s="1"/>
    </row>
    <row r="10" spans="1:27" ht="27" customHeight="1" x14ac:dyDescent="0.25">
      <c r="A10" s="155"/>
      <c r="B10" s="156"/>
      <c r="C10" s="156"/>
      <c r="D10" s="156"/>
      <c r="E10" s="156"/>
      <c r="F10" s="156"/>
      <c r="G10" s="156"/>
      <c r="H10" s="156"/>
      <c r="I10" s="156"/>
      <c r="J10" s="157"/>
      <c r="K10" s="157"/>
      <c r="L10" s="156"/>
      <c r="M10" s="156"/>
      <c r="N10" s="156"/>
      <c r="O10" s="156"/>
      <c r="P10" s="156"/>
      <c r="Q10" s="159"/>
      <c r="R10" s="26"/>
      <c r="S10" s="1"/>
      <c r="T10" s="1"/>
      <c r="U10" s="1"/>
      <c r="V10" s="1"/>
      <c r="W10" s="1"/>
      <c r="X10" s="1"/>
      <c r="Y10" s="1"/>
      <c r="Z10" s="1"/>
      <c r="AA10" s="1"/>
    </row>
    <row r="11" spans="1:27" ht="30" customHeight="1" x14ac:dyDescent="0.25">
      <c r="A11" s="175" t="s">
        <v>80</v>
      </c>
      <c r="B11" s="176" t="s">
        <v>197</v>
      </c>
      <c r="C11" s="176" t="s">
        <v>117</v>
      </c>
      <c r="D11" s="176" t="s">
        <v>118</v>
      </c>
      <c r="E11" s="193">
        <v>2014</v>
      </c>
      <c r="F11" s="176" t="s">
        <v>207</v>
      </c>
      <c r="G11" s="176" t="s">
        <v>115</v>
      </c>
      <c r="H11" s="216">
        <v>291000</v>
      </c>
      <c r="I11" s="217">
        <v>191000</v>
      </c>
      <c r="J11" s="224">
        <v>4.5</v>
      </c>
      <c r="K11" s="217">
        <v>95500</v>
      </c>
      <c r="L11" s="217">
        <v>95500</v>
      </c>
      <c r="M11" s="216">
        <v>0</v>
      </c>
      <c r="N11" s="216">
        <v>0</v>
      </c>
      <c r="O11" s="225">
        <v>2600</v>
      </c>
      <c r="P11" s="226"/>
      <c r="Q11" s="227" t="s">
        <v>226</v>
      </c>
      <c r="R11" s="26"/>
      <c r="S11" s="1"/>
      <c r="T11" s="1"/>
      <c r="U11" s="1"/>
      <c r="V11" s="1"/>
      <c r="W11" s="1"/>
      <c r="X11" s="1"/>
      <c r="Y11" s="1"/>
      <c r="Z11" s="1"/>
      <c r="AA11" s="1"/>
    </row>
    <row r="12" spans="1:27" ht="38.25" customHeight="1" x14ac:dyDescent="0.25">
      <c r="A12" s="228"/>
      <c r="B12" s="230"/>
      <c r="C12" s="230"/>
      <c r="D12" s="57" t="s">
        <v>118</v>
      </c>
      <c r="E12" s="58">
        <v>2014</v>
      </c>
      <c r="F12" s="57" t="s">
        <v>227</v>
      </c>
      <c r="G12" s="57" t="s">
        <v>115</v>
      </c>
      <c r="H12" s="60">
        <v>219000</v>
      </c>
      <c r="I12" s="61">
        <v>224000</v>
      </c>
      <c r="J12" s="224">
        <v>4.5</v>
      </c>
      <c r="K12" s="60">
        <v>0</v>
      </c>
      <c r="L12" s="61">
        <v>224000</v>
      </c>
      <c r="M12" s="61"/>
      <c r="N12" s="60">
        <v>0</v>
      </c>
      <c r="O12" s="60">
        <v>2600</v>
      </c>
      <c r="P12" s="232"/>
      <c r="Q12" s="234"/>
      <c r="R12" s="26"/>
      <c r="S12" s="1"/>
      <c r="T12" s="1"/>
      <c r="U12" s="1"/>
      <c r="V12" s="1"/>
      <c r="W12" s="1"/>
      <c r="X12" s="1"/>
      <c r="Y12" s="1"/>
      <c r="Z12" s="1"/>
      <c r="AA12" s="1"/>
    </row>
    <row r="13" spans="1:27" ht="27" customHeight="1" x14ac:dyDescent="0.25">
      <c r="A13" s="228"/>
      <c r="B13" s="230"/>
      <c r="C13" s="230"/>
      <c r="D13" s="57" t="s">
        <v>118</v>
      </c>
      <c r="E13" s="58">
        <v>2014</v>
      </c>
      <c r="F13" s="57" t="s">
        <v>229</v>
      </c>
      <c r="G13" s="57" t="s">
        <v>115</v>
      </c>
      <c r="H13" s="60">
        <v>123000</v>
      </c>
      <c r="I13" s="61">
        <v>155000</v>
      </c>
      <c r="J13" s="224">
        <v>4.5</v>
      </c>
      <c r="K13" s="61">
        <v>155000</v>
      </c>
      <c r="L13" s="60">
        <v>0</v>
      </c>
      <c r="M13" s="60">
        <v>0</v>
      </c>
      <c r="N13" s="60">
        <v>0</v>
      </c>
      <c r="O13" s="60">
        <v>1500</v>
      </c>
      <c r="P13" s="87"/>
      <c r="Q13" s="91" t="s">
        <v>230</v>
      </c>
      <c r="R13" s="26"/>
      <c r="S13" s="1"/>
      <c r="T13" s="1"/>
      <c r="U13" s="1"/>
      <c r="V13" s="1"/>
      <c r="W13" s="1"/>
      <c r="X13" s="1"/>
      <c r="Y13" s="1"/>
      <c r="Z13" s="1"/>
      <c r="AA13" s="1"/>
    </row>
    <row r="14" spans="1:27" ht="41.25" customHeight="1" x14ac:dyDescent="0.25">
      <c r="A14" s="228"/>
      <c r="B14" s="230"/>
      <c r="C14" s="230"/>
      <c r="D14" s="57" t="s">
        <v>231</v>
      </c>
      <c r="E14" s="58">
        <v>2014</v>
      </c>
      <c r="F14" s="57" t="s">
        <v>207</v>
      </c>
      <c r="G14" s="57" t="s">
        <v>115</v>
      </c>
      <c r="H14" s="60">
        <v>210000</v>
      </c>
      <c r="I14" s="61">
        <v>356000</v>
      </c>
      <c r="J14" s="224">
        <v>4.5</v>
      </c>
      <c r="K14" s="60">
        <v>0</v>
      </c>
      <c r="L14" s="61">
        <v>226500</v>
      </c>
      <c r="M14" s="60">
        <v>0</v>
      </c>
      <c r="N14" s="61">
        <v>129500</v>
      </c>
      <c r="O14" s="60">
        <v>11400</v>
      </c>
      <c r="P14" s="232"/>
      <c r="Q14" s="91" t="s">
        <v>232</v>
      </c>
      <c r="R14" s="26"/>
      <c r="S14" s="1"/>
      <c r="T14" s="1"/>
      <c r="U14" s="1"/>
      <c r="V14" s="1"/>
      <c r="W14" s="1"/>
      <c r="X14" s="1"/>
      <c r="Y14" s="1"/>
      <c r="Z14" s="1"/>
      <c r="AA14" s="1"/>
    </row>
    <row r="15" spans="1:27" ht="27" customHeight="1" x14ac:dyDescent="0.25">
      <c r="A15" s="92"/>
      <c r="B15" s="103"/>
      <c r="C15" s="103"/>
      <c r="D15" s="103"/>
      <c r="E15" s="103"/>
      <c r="F15" s="167"/>
      <c r="G15" s="139" t="s">
        <v>161</v>
      </c>
      <c r="H15" s="106">
        <f t="shared" ref="H15:I15" si="3">SUM(H11:H14)</f>
        <v>843000</v>
      </c>
      <c r="I15" s="106">
        <f t="shared" si="3"/>
        <v>926000</v>
      </c>
      <c r="J15" s="106"/>
      <c r="K15" s="106">
        <f t="shared" ref="K15:O15" si="4">SUM(K11:K14)</f>
        <v>250500</v>
      </c>
      <c r="L15" s="106">
        <f t="shared" si="4"/>
        <v>546000</v>
      </c>
      <c r="M15" s="106">
        <f t="shared" si="4"/>
        <v>0</v>
      </c>
      <c r="N15" s="106">
        <f t="shared" si="4"/>
        <v>129500</v>
      </c>
      <c r="O15" s="106">
        <f t="shared" si="4"/>
        <v>18100</v>
      </c>
      <c r="P15" s="106"/>
      <c r="Q15" s="134"/>
      <c r="R15" s="26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x14ac:dyDescent="0.25">
      <c r="A16" s="150"/>
      <c r="B16" s="151"/>
      <c r="C16" s="151"/>
      <c r="D16" s="151"/>
      <c r="E16" s="151"/>
      <c r="F16" s="176"/>
      <c r="G16" s="176"/>
      <c r="H16" s="216"/>
      <c r="I16" s="225"/>
      <c r="J16" s="225"/>
      <c r="K16" s="225"/>
      <c r="L16" s="216"/>
      <c r="M16" s="216"/>
      <c r="N16" s="216"/>
      <c r="O16" s="225"/>
      <c r="P16" s="216"/>
      <c r="Q16" s="236"/>
      <c r="R16" s="26"/>
      <c r="S16" s="1"/>
      <c r="T16" s="1"/>
      <c r="U16" s="1"/>
      <c r="V16" s="1"/>
      <c r="W16" s="1"/>
      <c r="X16" s="1"/>
      <c r="Y16" s="1"/>
      <c r="Z16" s="1"/>
      <c r="AA16" s="1"/>
    </row>
    <row r="17" spans="1:27" ht="27" customHeight="1" x14ac:dyDescent="0.25">
      <c r="A17" s="62"/>
      <c r="B17" s="47"/>
      <c r="C17" s="47"/>
      <c r="D17" s="47"/>
      <c r="E17" s="47"/>
      <c r="F17" s="57"/>
      <c r="G17" s="255" t="s">
        <v>111</v>
      </c>
      <c r="H17" s="257">
        <f t="shared" ref="H17:I17" si="5">H15+H9</f>
        <v>2943000</v>
      </c>
      <c r="I17" s="257">
        <f t="shared" si="5"/>
        <v>3405000</v>
      </c>
      <c r="J17" s="257"/>
      <c r="K17" s="257">
        <f t="shared" ref="K17:O17" si="6">K15+K9</f>
        <v>502500</v>
      </c>
      <c r="L17" s="257">
        <f t="shared" si="6"/>
        <v>2591400</v>
      </c>
      <c r="M17" s="257">
        <f t="shared" si="6"/>
        <v>181600</v>
      </c>
      <c r="N17" s="257">
        <f t="shared" si="6"/>
        <v>129500</v>
      </c>
      <c r="O17" s="257">
        <f t="shared" si="6"/>
        <v>51000</v>
      </c>
      <c r="P17" s="257"/>
      <c r="Q17" s="91"/>
      <c r="R17" s="26"/>
      <c r="S17" s="1"/>
      <c r="T17" s="1"/>
      <c r="U17" s="1"/>
      <c r="V17" s="1"/>
      <c r="W17" s="1"/>
      <c r="X17" s="1"/>
      <c r="Y17" s="1"/>
      <c r="Z17" s="1"/>
      <c r="AA17" s="1"/>
    </row>
    <row r="18" spans="1:27" ht="26.25" customHeight="1" x14ac:dyDescent="0.25">
      <c r="A18" s="62"/>
      <c r="B18" s="47"/>
      <c r="C18" s="47"/>
      <c r="D18" s="47"/>
      <c r="E18" s="47"/>
      <c r="F18" s="47"/>
      <c r="G18" s="47"/>
      <c r="H18" s="47"/>
      <c r="I18" s="47"/>
      <c r="J18" s="57"/>
      <c r="K18" s="57"/>
      <c r="L18" s="47"/>
      <c r="M18" s="47"/>
      <c r="N18" s="47"/>
      <c r="O18" s="47"/>
      <c r="P18" s="47"/>
      <c r="Q18" s="48"/>
      <c r="R18" s="26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 x14ac:dyDescent="0.25">
      <c r="A19" s="92"/>
      <c r="B19" s="103"/>
      <c r="C19" s="103"/>
      <c r="D19" s="103"/>
      <c r="E19" s="103"/>
      <c r="F19" s="103"/>
      <c r="G19" s="103"/>
      <c r="H19" s="183"/>
      <c r="I19" s="103"/>
      <c r="J19" s="167"/>
      <c r="K19" s="167"/>
      <c r="L19" s="103"/>
      <c r="M19" s="103"/>
      <c r="N19" s="103"/>
      <c r="O19" s="103"/>
      <c r="P19" s="103"/>
      <c r="Q19" s="185"/>
      <c r="R19" s="26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"/>
      <c r="S20" s="1"/>
      <c r="T20" s="1"/>
      <c r="U20" s="1"/>
      <c r="V20" s="1"/>
      <c r="W20" s="1"/>
      <c r="X20" s="1"/>
      <c r="Y20" s="1"/>
      <c r="Z20" s="1"/>
      <c r="AA20" s="1"/>
    </row>
  </sheetData>
  <mergeCells count="18">
    <mergeCell ref="A1:H1"/>
    <mergeCell ref="F3:F4"/>
    <mergeCell ref="E3:E4"/>
    <mergeCell ref="D3:D4"/>
    <mergeCell ref="C3:C4"/>
    <mergeCell ref="A3:A4"/>
    <mergeCell ref="B3:B4"/>
    <mergeCell ref="P3:P4"/>
    <mergeCell ref="Q3:Q4"/>
    <mergeCell ref="O3:O4"/>
    <mergeCell ref="G3:G4"/>
    <mergeCell ref="H3:H4"/>
    <mergeCell ref="I3:I4"/>
    <mergeCell ref="N3:N4"/>
    <mergeCell ref="M3:M4"/>
    <mergeCell ref="K3:K4"/>
    <mergeCell ref="L3:L4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/>
  </sheetViews>
  <sheetFormatPr defaultColWidth="17.33203125" defaultRowHeight="15.75" customHeight="1" x14ac:dyDescent="0.25"/>
  <cols>
    <col min="1" max="1" width="9.88671875" customWidth="1"/>
    <col min="2" max="2" width="10.5546875" customWidth="1"/>
    <col min="3" max="3" width="9.5546875" customWidth="1"/>
    <col min="4" max="4" width="9.109375" customWidth="1"/>
    <col min="5" max="5" width="9.33203125" customWidth="1"/>
    <col min="6" max="6" width="10.5546875" customWidth="1"/>
    <col min="7" max="7" width="11" customWidth="1"/>
    <col min="8" max="8" width="13.88671875" customWidth="1"/>
    <col min="9" max="9" width="30.6640625" customWidth="1"/>
    <col min="10" max="10" width="11.44140625" customWidth="1"/>
    <col min="11" max="11" width="11.88671875" customWidth="1"/>
    <col min="12" max="12" width="11.6640625" customWidth="1"/>
    <col min="13" max="14" width="11.5546875" customWidth="1"/>
    <col min="15" max="15" width="9.109375" customWidth="1"/>
    <col min="16" max="16" width="18.33203125" customWidth="1"/>
  </cols>
  <sheetData>
    <row r="1" spans="1:16" ht="24.75" customHeight="1" x14ac:dyDescent="0.4">
      <c r="A1" s="478" t="s">
        <v>0</v>
      </c>
      <c r="B1" s="475"/>
      <c r="C1" s="475"/>
      <c r="D1" s="475"/>
      <c r="E1" s="475"/>
      <c r="F1" s="475"/>
      <c r="G1" s="475"/>
      <c r="H1" s="475"/>
      <c r="I1" s="475"/>
      <c r="J1" s="3"/>
      <c r="K1" s="3"/>
      <c r="L1" s="3"/>
      <c r="M1" s="13" t="str">
        <f>Cover!N1</f>
        <v>2015Clearwater AOP</v>
      </c>
      <c r="N1" s="17"/>
      <c r="O1" s="3"/>
      <c r="P1" s="3"/>
    </row>
    <row r="2" spans="1:16" ht="15.75" customHeight="1" x14ac:dyDescent="0.4">
      <c r="A2" s="18"/>
      <c r="B2" s="19"/>
      <c r="C2" s="19"/>
      <c r="D2" s="19"/>
      <c r="E2" s="19"/>
      <c r="F2" s="19"/>
      <c r="G2" s="19"/>
      <c r="H2" s="18"/>
      <c r="I2" s="18"/>
      <c r="J2" s="3"/>
      <c r="K2" s="3"/>
      <c r="L2" s="3"/>
      <c r="M2" s="17"/>
      <c r="N2" s="17"/>
      <c r="O2" s="3"/>
      <c r="P2" s="3"/>
    </row>
    <row r="3" spans="1:16" ht="67.5" customHeight="1" x14ac:dyDescent="0.25">
      <c r="A3" s="20" t="s">
        <v>58</v>
      </c>
      <c r="B3" s="21" t="s">
        <v>59</v>
      </c>
      <c r="C3" s="22" t="s">
        <v>60</v>
      </c>
      <c r="D3" s="22" t="s">
        <v>61</v>
      </c>
      <c r="E3" s="22" t="s">
        <v>62</v>
      </c>
      <c r="F3" s="22" t="s">
        <v>63</v>
      </c>
      <c r="G3" s="22" t="s">
        <v>64</v>
      </c>
      <c r="H3" s="22" t="s">
        <v>65</v>
      </c>
      <c r="I3" s="22" t="s">
        <v>66</v>
      </c>
      <c r="J3" s="22" t="s">
        <v>67</v>
      </c>
      <c r="K3" s="22" t="s">
        <v>68</v>
      </c>
      <c r="L3" s="22" t="s">
        <v>69</v>
      </c>
      <c r="M3" s="22" t="s">
        <v>70</v>
      </c>
      <c r="N3" s="22" t="s">
        <v>71</v>
      </c>
      <c r="O3" s="486" t="s">
        <v>33</v>
      </c>
      <c r="P3" s="475"/>
    </row>
    <row r="4" spans="1:16" ht="21.75" customHeight="1" x14ac:dyDescent="0.3">
      <c r="A4" s="24" t="s">
        <v>72</v>
      </c>
      <c r="B4" s="25">
        <v>42017</v>
      </c>
      <c r="C4" s="27">
        <f t="shared" ref="C4:C14" si="0">SUM(D4:H4)</f>
        <v>74</v>
      </c>
      <c r="D4" s="27">
        <v>74</v>
      </c>
      <c r="E4" s="28"/>
      <c r="F4" s="28"/>
      <c r="G4" s="28"/>
      <c r="H4" s="28"/>
      <c r="I4" s="29">
        <v>6541</v>
      </c>
      <c r="J4" s="30"/>
      <c r="K4" s="30"/>
      <c r="L4" s="30"/>
      <c r="M4" s="29">
        <v>387421</v>
      </c>
      <c r="N4" s="30"/>
      <c r="O4" s="485" t="s">
        <v>74</v>
      </c>
      <c r="P4" s="475"/>
    </row>
    <row r="5" spans="1:16" ht="17.25" customHeight="1" x14ac:dyDescent="0.3">
      <c r="A5" s="24" t="s">
        <v>124</v>
      </c>
      <c r="B5" s="25">
        <v>42024</v>
      </c>
      <c r="C5" s="27">
        <f t="shared" si="0"/>
        <v>73</v>
      </c>
      <c r="D5" s="27">
        <v>73</v>
      </c>
      <c r="E5" s="28"/>
      <c r="F5" s="28"/>
      <c r="G5" s="28"/>
      <c r="H5" s="28"/>
      <c r="I5" s="29">
        <v>6541</v>
      </c>
      <c r="J5" s="30"/>
      <c r="K5" s="30"/>
      <c r="L5" s="30"/>
      <c r="M5" s="29">
        <v>382185</v>
      </c>
      <c r="N5" s="117"/>
      <c r="O5" s="485" t="s">
        <v>170</v>
      </c>
      <c r="P5" s="475"/>
    </row>
    <row r="6" spans="1:16" ht="17.25" customHeight="1" x14ac:dyDescent="0.3">
      <c r="A6" s="119"/>
      <c r="B6" s="25"/>
      <c r="C6" s="27">
        <f t="shared" si="0"/>
        <v>0</v>
      </c>
      <c r="D6" s="27"/>
      <c r="E6" s="171"/>
      <c r="F6" s="28"/>
      <c r="G6" s="28"/>
      <c r="H6" s="28"/>
      <c r="I6" s="29"/>
      <c r="J6" s="30"/>
      <c r="K6" s="30"/>
      <c r="L6" s="30"/>
      <c r="M6" s="29"/>
      <c r="N6" s="30"/>
      <c r="O6" s="485"/>
      <c r="P6" s="475"/>
    </row>
    <row r="7" spans="1:16" ht="15.75" customHeight="1" x14ac:dyDescent="0.3">
      <c r="A7" s="119">
        <v>3</v>
      </c>
      <c r="B7" s="25">
        <v>42045</v>
      </c>
      <c r="C7" s="27">
        <f t="shared" si="0"/>
        <v>124</v>
      </c>
      <c r="D7" s="27">
        <v>62</v>
      </c>
      <c r="E7" s="28"/>
      <c r="F7" s="28"/>
      <c r="G7" s="28"/>
      <c r="H7" s="27">
        <v>62</v>
      </c>
      <c r="I7" s="29">
        <v>5773</v>
      </c>
      <c r="J7" s="30"/>
      <c r="K7" s="30"/>
      <c r="L7" s="30"/>
      <c r="M7" s="29">
        <v>286484</v>
      </c>
      <c r="N7" s="29">
        <v>2200</v>
      </c>
      <c r="O7" s="479" t="s">
        <v>194</v>
      </c>
      <c r="P7" s="475"/>
    </row>
    <row r="8" spans="1:16" ht="15" customHeight="1" x14ac:dyDescent="0.3">
      <c r="A8" s="119">
        <v>4</v>
      </c>
      <c r="B8" s="25">
        <v>42059</v>
      </c>
      <c r="C8" s="27">
        <f t="shared" si="0"/>
        <v>124</v>
      </c>
      <c r="D8" s="27">
        <v>62</v>
      </c>
      <c r="E8" s="28"/>
      <c r="F8" s="171"/>
      <c r="G8" s="28"/>
      <c r="H8" s="27">
        <v>62</v>
      </c>
      <c r="I8" s="29">
        <v>5773</v>
      </c>
      <c r="J8" s="30"/>
      <c r="K8" s="30"/>
      <c r="L8" s="30"/>
      <c r="M8" s="29">
        <v>286484</v>
      </c>
      <c r="N8" s="30"/>
      <c r="O8" s="479" t="s">
        <v>194</v>
      </c>
      <c r="P8" s="475"/>
    </row>
    <row r="9" spans="1:16" ht="15" customHeight="1" x14ac:dyDescent="0.3">
      <c r="A9" s="119">
        <v>5</v>
      </c>
      <c r="B9" s="25">
        <v>42066</v>
      </c>
      <c r="C9" s="27">
        <f t="shared" si="0"/>
        <v>124</v>
      </c>
      <c r="D9" s="27">
        <v>62</v>
      </c>
      <c r="E9" s="28"/>
      <c r="F9" s="28"/>
      <c r="G9" s="28"/>
      <c r="H9" s="27">
        <v>62</v>
      </c>
      <c r="I9" s="29">
        <v>5773</v>
      </c>
      <c r="J9" s="30"/>
      <c r="K9" s="30"/>
      <c r="L9" s="30"/>
      <c r="M9" s="29">
        <v>286484</v>
      </c>
      <c r="N9" s="174"/>
      <c r="O9" s="479" t="s">
        <v>194</v>
      </c>
      <c r="P9" s="475"/>
    </row>
    <row r="10" spans="1:16" ht="17.25" customHeight="1" x14ac:dyDescent="0.3">
      <c r="A10" s="195">
        <v>6</v>
      </c>
      <c r="B10" s="196">
        <v>42073</v>
      </c>
      <c r="C10" s="27">
        <f t="shared" si="0"/>
        <v>150</v>
      </c>
      <c r="D10" s="219"/>
      <c r="E10" s="220">
        <v>105</v>
      </c>
      <c r="F10" s="220">
        <v>45</v>
      </c>
      <c r="G10" s="221"/>
      <c r="H10" s="221"/>
      <c r="I10" s="222">
        <v>6541</v>
      </c>
      <c r="J10" s="223">
        <f t="shared" ref="J10:J11" si="1">E10*I10</f>
        <v>686805</v>
      </c>
      <c r="K10" s="223">
        <f t="shared" ref="K10:K11" si="2">F10*I10</f>
        <v>294345</v>
      </c>
      <c r="L10" s="235"/>
      <c r="M10" s="223">
        <v>0</v>
      </c>
      <c r="N10" s="235"/>
      <c r="O10" s="480" t="s">
        <v>233</v>
      </c>
      <c r="P10" s="475"/>
    </row>
    <row r="11" spans="1:16" ht="18.75" customHeight="1" x14ac:dyDescent="0.3">
      <c r="A11" s="195">
        <v>7</v>
      </c>
      <c r="B11" s="196">
        <v>42080</v>
      </c>
      <c r="C11" s="27">
        <f t="shared" si="0"/>
        <v>175</v>
      </c>
      <c r="D11" s="219">
        <v>55</v>
      </c>
      <c r="E11" s="220">
        <v>75</v>
      </c>
      <c r="F11" s="220">
        <v>45</v>
      </c>
      <c r="G11" s="221"/>
      <c r="H11" s="221"/>
      <c r="I11" s="222">
        <v>6541</v>
      </c>
      <c r="J11" s="223">
        <f t="shared" si="1"/>
        <v>490575</v>
      </c>
      <c r="K11" s="223">
        <f t="shared" si="2"/>
        <v>294345</v>
      </c>
      <c r="L11" s="235"/>
      <c r="M11" s="222">
        <v>287948</v>
      </c>
      <c r="N11" s="235"/>
      <c r="O11" s="480" t="s">
        <v>235</v>
      </c>
      <c r="P11" s="475"/>
    </row>
    <row r="12" spans="1:16" ht="17.25" customHeight="1" x14ac:dyDescent="0.3">
      <c r="A12" s="195">
        <v>8</v>
      </c>
      <c r="B12" s="196">
        <v>42087</v>
      </c>
      <c r="C12" s="27">
        <f t="shared" si="0"/>
        <v>99</v>
      </c>
      <c r="D12" s="219">
        <v>56</v>
      </c>
      <c r="E12" s="220"/>
      <c r="F12" s="221"/>
      <c r="G12" s="219">
        <v>43</v>
      </c>
      <c r="H12" s="221"/>
      <c r="I12" s="222">
        <v>6541</v>
      </c>
      <c r="J12" s="235"/>
      <c r="K12" s="235"/>
      <c r="L12" s="29">
        <f>G12*I12</f>
        <v>281263</v>
      </c>
      <c r="M12" s="222">
        <v>293183</v>
      </c>
      <c r="N12" s="235"/>
      <c r="O12" s="481" t="s">
        <v>237</v>
      </c>
      <c r="P12" s="475"/>
    </row>
    <row r="13" spans="1:16" ht="18.75" customHeight="1" x14ac:dyDescent="0.3">
      <c r="A13" s="119">
        <v>9</v>
      </c>
      <c r="B13" s="25">
        <v>42094</v>
      </c>
      <c r="C13" s="27">
        <f t="shared" si="0"/>
        <v>56</v>
      </c>
      <c r="D13" s="27">
        <v>56</v>
      </c>
      <c r="E13" s="28"/>
      <c r="F13" s="28"/>
      <c r="G13" s="28"/>
      <c r="H13" s="28"/>
      <c r="I13" s="29">
        <v>6541</v>
      </c>
      <c r="J13" s="30"/>
      <c r="K13" s="30"/>
      <c r="L13" s="30"/>
      <c r="M13" s="29">
        <v>293183</v>
      </c>
      <c r="N13" s="30"/>
      <c r="O13" s="479" t="s">
        <v>257</v>
      </c>
      <c r="P13" s="475"/>
    </row>
    <row r="14" spans="1:16" ht="18.75" customHeight="1" x14ac:dyDescent="0.3">
      <c r="A14" s="256">
        <v>10</v>
      </c>
      <c r="B14" s="272">
        <v>42108</v>
      </c>
      <c r="C14" s="27">
        <f t="shared" si="0"/>
        <v>56</v>
      </c>
      <c r="D14" s="292">
        <v>56</v>
      </c>
      <c r="E14" s="294"/>
      <c r="F14" s="294"/>
      <c r="G14" s="294"/>
      <c r="H14" s="294"/>
      <c r="I14" s="295">
        <v>6541</v>
      </c>
      <c r="J14" s="296"/>
      <c r="K14" s="296"/>
      <c r="L14" s="296"/>
      <c r="M14" s="295">
        <v>293183</v>
      </c>
      <c r="N14" s="296"/>
      <c r="O14" s="482" t="s">
        <v>288</v>
      </c>
      <c r="P14" s="475"/>
    </row>
    <row r="15" spans="1:16" ht="15.75" customHeight="1" x14ac:dyDescent="0.3">
      <c r="A15" s="298" t="s">
        <v>289</v>
      </c>
      <c r="B15" s="299"/>
      <c r="C15" s="301">
        <f t="shared" ref="C15:D15" si="3">SUM(C4:C14)</f>
        <v>1055</v>
      </c>
      <c r="D15" s="301">
        <f t="shared" si="3"/>
        <v>556</v>
      </c>
      <c r="E15" s="309">
        <v>180</v>
      </c>
      <c r="F15" s="301">
        <f t="shared" ref="F15:G15" si="4">SUM(F4:F14)</f>
        <v>90</v>
      </c>
      <c r="G15" s="301">
        <f t="shared" si="4"/>
        <v>43</v>
      </c>
      <c r="H15" s="311">
        <v>186</v>
      </c>
      <c r="I15" s="313">
        <f>AVERAGE(I4:I14)</f>
        <v>6310.6</v>
      </c>
      <c r="J15" s="313">
        <f t="shared" ref="J15:L15" si="5">SUM(J4:J14)</f>
        <v>1177380</v>
      </c>
      <c r="K15" s="313">
        <f t="shared" si="5"/>
        <v>588690</v>
      </c>
      <c r="L15" s="313">
        <f t="shared" si="5"/>
        <v>281263</v>
      </c>
      <c r="M15" s="315">
        <v>2796556</v>
      </c>
      <c r="N15" s="315">
        <v>2200</v>
      </c>
      <c r="O15" s="483"/>
      <c r="P15" s="475"/>
    </row>
    <row r="16" spans="1:16" ht="15" customHeight="1" x14ac:dyDescent="0.25">
      <c r="A16" s="316"/>
      <c r="B16" s="316"/>
      <c r="C16" s="316"/>
      <c r="D16" s="316"/>
      <c r="E16" s="316"/>
      <c r="F16" s="316"/>
      <c r="G16" s="316"/>
      <c r="H16" s="316"/>
      <c r="I16" s="317"/>
      <c r="J16" s="484" t="s">
        <v>297</v>
      </c>
      <c r="K16" s="475"/>
      <c r="L16" s="475"/>
      <c r="M16" s="318"/>
      <c r="N16" s="319"/>
      <c r="O16" s="320"/>
      <c r="P16" s="320"/>
    </row>
    <row r="17" spans="1:16" ht="15" customHeight="1" x14ac:dyDescent="0.4">
      <c r="A17" s="1" t="s">
        <v>298</v>
      </c>
      <c r="B17" s="18"/>
      <c r="C17" s="18"/>
      <c r="D17" s="18"/>
      <c r="E17" s="18"/>
      <c r="F17" s="18"/>
      <c r="G17" s="1"/>
      <c r="H17" s="17"/>
      <c r="I17" s="3"/>
      <c r="J17" s="3"/>
      <c r="K17" s="3"/>
      <c r="L17" s="3"/>
      <c r="M17" s="3"/>
      <c r="N17" s="3"/>
      <c r="O17" s="3"/>
      <c r="P17" s="322"/>
    </row>
    <row r="18" spans="1:16" ht="14.25" customHeight="1" x14ac:dyDescent="0.4">
      <c r="A18" s="323"/>
      <c r="B18" s="18"/>
      <c r="C18" s="18"/>
      <c r="D18" s="18"/>
      <c r="E18" s="18"/>
      <c r="F18" s="18"/>
      <c r="G18" s="3"/>
      <c r="H18" s="3"/>
      <c r="I18" s="3"/>
      <c r="J18" s="324"/>
      <c r="K18" s="322"/>
      <c r="L18" s="322"/>
      <c r="M18" s="3"/>
      <c r="N18" s="3"/>
      <c r="O18" s="322"/>
      <c r="P18" s="322"/>
    </row>
    <row r="19" spans="1:16" ht="15" customHeight="1" x14ac:dyDescent="0.25">
      <c r="A19" s="325"/>
      <c r="B19" s="3"/>
      <c r="C19" s="9"/>
      <c r="D19" s="9"/>
      <c r="E19" s="1"/>
      <c r="F19" s="3"/>
      <c r="G19" s="3"/>
      <c r="H19" s="3"/>
      <c r="I19" s="3"/>
      <c r="J19" s="335"/>
      <c r="K19" s="322"/>
      <c r="L19" s="336"/>
      <c r="M19" s="3"/>
      <c r="N19" s="3"/>
      <c r="O19" s="336"/>
      <c r="P19" s="322"/>
    </row>
    <row r="20" spans="1:16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39"/>
      <c r="K20" s="336"/>
      <c r="L20" s="322"/>
      <c r="M20" s="322"/>
      <c r="N20" s="322"/>
      <c r="O20" s="336"/>
      <c r="P20" s="3"/>
    </row>
    <row r="21" spans="1:16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22"/>
      <c r="N21" s="322"/>
      <c r="O21" s="3"/>
      <c r="P21" s="3"/>
    </row>
  </sheetData>
  <mergeCells count="15">
    <mergeCell ref="O3:P3"/>
    <mergeCell ref="O4:P4"/>
    <mergeCell ref="A1:I1"/>
    <mergeCell ref="O5:P5"/>
    <mergeCell ref="J16:L16"/>
    <mergeCell ref="O13:P13"/>
    <mergeCell ref="O10:P10"/>
    <mergeCell ref="O8:P8"/>
    <mergeCell ref="O6:P6"/>
    <mergeCell ref="O7:P7"/>
    <mergeCell ref="O9:P9"/>
    <mergeCell ref="O11:P11"/>
    <mergeCell ref="O12:P12"/>
    <mergeCell ref="O14:P14"/>
    <mergeCell ref="O15:P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9.5546875" customWidth="1"/>
    <col min="3" max="3" width="10.109375" customWidth="1"/>
    <col min="4" max="4" width="12.6640625" customWidth="1"/>
    <col min="5" max="5" width="8.5546875" customWidth="1"/>
    <col min="6" max="6" width="20.5546875" customWidth="1"/>
    <col min="7" max="7" width="14" customWidth="1"/>
    <col min="8" max="8" width="12.88671875" customWidth="1"/>
    <col min="9" max="9" width="15" customWidth="1"/>
    <col min="10" max="10" width="11" customWidth="1"/>
    <col min="11" max="11" width="12.109375" customWidth="1"/>
    <col min="12" max="12" width="10.6640625" customWidth="1"/>
    <col min="13" max="13" width="10.33203125" customWidth="1"/>
    <col min="14" max="14" width="9.88671875" customWidth="1"/>
    <col min="15" max="16" width="14.33203125" customWidth="1"/>
    <col min="17" max="17" width="35.33203125" customWidth="1"/>
    <col min="18" max="27" width="8" customWidth="1"/>
  </cols>
  <sheetData>
    <row r="1" spans="1:27" ht="20.25" customHeight="1" x14ac:dyDescent="0.4">
      <c r="A1" s="478" t="s">
        <v>4</v>
      </c>
      <c r="B1" s="475"/>
      <c r="C1" s="475"/>
      <c r="D1" s="475"/>
      <c r="E1" s="475"/>
      <c r="F1" s="475"/>
      <c r="G1" s="1"/>
      <c r="H1" s="1"/>
      <c r="I1" s="1"/>
      <c r="J1" s="1"/>
      <c r="K1" s="1"/>
      <c r="L1" s="1"/>
      <c r="M1" s="1"/>
      <c r="N1" s="1"/>
      <c r="O1" s="1"/>
      <c r="P1" s="1"/>
      <c r="Q1" s="45" t="s">
        <v>10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5">
      <c r="A3" s="488" t="s">
        <v>17</v>
      </c>
      <c r="B3" s="487" t="s">
        <v>19</v>
      </c>
      <c r="C3" s="487" t="s">
        <v>20</v>
      </c>
      <c r="D3" s="487" t="s">
        <v>21</v>
      </c>
      <c r="E3" s="487" t="s">
        <v>22</v>
      </c>
      <c r="F3" s="487" t="s">
        <v>13</v>
      </c>
      <c r="G3" s="487" t="s">
        <v>23</v>
      </c>
      <c r="H3" s="487" t="s">
        <v>24</v>
      </c>
      <c r="I3" s="487" t="s">
        <v>25</v>
      </c>
      <c r="J3" s="487" t="s">
        <v>26</v>
      </c>
      <c r="K3" s="487" t="s">
        <v>27</v>
      </c>
      <c r="L3" s="487" t="s">
        <v>28</v>
      </c>
      <c r="M3" s="487" t="s">
        <v>29</v>
      </c>
      <c r="N3" s="487" t="s">
        <v>30</v>
      </c>
      <c r="O3" s="487" t="s">
        <v>31</v>
      </c>
      <c r="P3" s="487" t="s">
        <v>32</v>
      </c>
      <c r="Q3" s="489" t="s">
        <v>33</v>
      </c>
      <c r="R3" s="26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  <c r="S4" s="1"/>
      <c r="T4" s="1"/>
      <c r="U4" s="1"/>
      <c r="V4" s="1"/>
      <c r="W4" s="1"/>
      <c r="X4" s="1"/>
      <c r="Y4" s="1"/>
      <c r="Z4" s="1"/>
      <c r="AA4" s="1"/>
    </row>
    <row r="5" spans="1:27" ht="27" customHeight="1" x14ac:dyDescent="0.25">
      <c r="A5" s="62" t="s">
        <v>73</v>
      </c>
      <c r="B5" s="47"/>
      <c r="C5" s="47" t="s">
        <v>117</v>
      </c>
      <c r="D5" s="47" t="s">
        <v>118</v>
      </c>
      <c r="E5" s="64">
        <v>2015</v>
      </c>
      <c r="F5" s="47" t="s">
        <v>73</v>
      </c>
      <c r="G5" s="78" t="s">
        <v>158</v>
      </c>
      <c r="H5" s="66">
        <v>1200000</v>
      </c>
      <c r="I5" s="67">
        <f t="shared" ref="I5:I8" si="0">H5</f>
        <v>1200000</v>
      </c>
      <c r="J5" s="66">
        <v>0</v>
      </c>
      <c r="K5" s="60">
        <f t="shared" ref="K5:K7" si="1">I5-L5</f>
        <v>1080000</v>
      </c>
      <c r="L5" s="67">
        <v>120000</v>
      </c>
      <c r="M5" s="66">
        <v>0</v>
      </c>
      <c r="N5" s="67">
        <v>19600</v>
      </c>
      <c r="O5" s="114"/>
      <c r="P5" s="140" t="s">
        <v>88</v>
      </c>
      <c r="Q5" s="141" t="s">
        <v>182</v>
      </c>
      <c r="R5" s="26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x14ac:dyDescent="0.25">
      <c r="A6" s="62"/>
      <c r="B6" s="47"/>
      <c r="C6" s="47"/>
      <c r="D6" s="47" t="s">
        <v>118</v>
      </c>
      <c r="E6" s="64">
        <v>2015</v>
      </c>
      <c r="F6" s="47" t="s">
        <v>90</v>
      </c>
      <c r="G6" s="78" t="s">
        <v>158</v>
      </c>
      <c r="H6" s="66">
        <v>300000</v>
      </c>
      <c r="I6" s="67">
        <f t="shared" si="0"/>
        <v>300000</v>
      </c>
      <c r="J6" s="66">
        <v>0</v>
      </c>
      <c r="K6" s="60">
        <f t="shared" si="1"/>
        <v>280000</v>
      </c>
      <c r="L6" s="67">
        <v>20000</v>
      </c>
      <c r="M6" s="66">
        <v>0</v>
      </c>
      <c r="N6" s="67">
        <v>4000</v>
      </c>
      <c r="O6" s="66"/>
      <c r="P6" s="48" t="s">
        <v>88</v>
      </c>
      <c r="Q6" s="142" t="s">
        <v>183</v>
      </c>
      <c r="R6" s="26"/>
      <c r="S6" s="1"/>
      <c r="T6" s="1"/>
      <c r="U6" s="1"/>
      <c r="V6" s="1"/>
      <c r="W6" s="1"/>
      <c r="X6" s="1"/>
      <c r="Y6" s="1"/>
      <c r="Z6" s="1"/>
      <c r="AA6" s="1"/>
    </row>
    <row r="7" spans="1:27" ht="27" customHeight="1" x14ac:dyDescent="0.25">
      <c r="A7" s="62"/>
      <c r="B7" s="47"/>
      <c r="C7" s="47"/>
      <c r="D7" s="47" t="s">
        <v>118</v>
      </c>
      <c r="E7" s="64">
        <v>2015</v>
      </c>
      <c r="F7" s="47" t="s">
        <v>137</v>
      </c>
      <c r="G7" s="78" t="s">
        <v>158</v>
      </c>
      <c r="H7" s="66">
        <v>400000</v>
      </c>
      <c r="I7" s="67">
        <f t="shared" si="0"/>
        <v>400000</v>
      </c>
      <c r="J7" s="66">
        <v>0</v>
      </c>
      <c r="K7" s="60">
        <f t="shared" si="1"/>
        <v>360000</v>
      </c>
      <c r="L7" s="67">
        <v>40000</v>
      </c>
      <c r="M7" s="66">
        <v>0</v>
      </c>
      <c r="N7" s="67">
        <v>6100</v>
      </c>
      <c r="O7" s="66"/>
      <c r="P7" s="48" t="s">
        <v>88</v>
      </c>
      <c r="Q7" s="142" t="s">
        <v>183</v>
      </c>
      <c r="R7" s="26"/>
      <c r="S7" s="1"/>
      <c r="T7" s="1"/>
      <c r="U7" s="1"/>
      <c r="V7" s="1"/>
      <c r="W7" s="1"/>
      <c r="X7" s="1"/>
      <c r="Y7" s="1"/>
      <c r="Z7" s="1"/>
      <c r="AA7" s="1"/>
    </row>
    <row r="8" spans="1:27" ht="27" customHeight="1" x14ac:dyDescent="0.25">
      <c r="A8" s="62"/>
      <c r="B8" s="47"/>
      <c r="C8" s="47"/>
      <c r="D8" s="47" t="s">
        <v>118</v>
      </c>
      <c r="E8" s="64">
        <v>2015</v>
      </c>
      <c r="F8" s="47" t="s">
        <v>139</v>
      </c>
      <c r="G8" s="64" t="s">
        <v>185</v>
      </c>
      <c r="H8" s="66">
        <v>200000</v>
      </c>
      <c r="I8" s="67">
        <f t="shared" si="0"/>
        <v>200000</v>
      </c>
      <c r="J8" s="67">
        <v>200000</v>
      </c>
      <c r="K8" s="61">
        <v>0</v>
      </c>
      <c r="L8" s="66">
        <v>0</v>
      </c>
      <c r="M8" s="66">
        <v>0</v>
      </c>
      <c r="N8" s="67">
        <v>3200</v>
      </c>
      <c r="O8" s="66"/>
      <c r="P8" s="140" t="s">
        <v>88</v>
      </c>
      <c r="Q8" s="141" t="s">
        <v>186</v>
      </c>
      <c r="R8" s="26"/>
      <c r="S8" s="1"/>
      <c r="T8" s="1"/>
      <c r="U8" s="1"/>
      <c r="V8" s="1"/>
      <c r="W8" s="1"/>
      <c r="X8" s="1"/>
      <c r="Y8" s="1"/>
      <c r="Z8" s="1"/>
      <c r="AA8" s="1"/>
    </row>
    <row r="9" spans="1:27" ht="27" customHeight="1" x14ac:dyDescent="0.25">
      <c r="A9" s="92"/>
      <c r="B9" s="103"/>
      <c r="C9" s="103"/>
      <c r="D9" s="103"/>
      <c r="E9" s="103"/>
      <c r="F9" s="103"/>
      <c r="G9" s="139" t="s">
        <v>161</v>
      </c>
      <c r="H9" s="106">
        <f t="shared" ref="H9:M9" si="2">SUM(H5:H8)</f>
        <v>2100000</v>
      </c>
      <c r="I9" s="106">
        <f t="shared" si="2"/>
        <v>2100000</v>
      </c>
      <c r="J9" s="106">
        <f t="shared" si="2"/>
        <v>200000</v>
      </c>
      <c r="K9" s="106">
        <f t="shared" si="2"/>
        <v>1720000</v>
      </c>
      <c r="L9" s="106">
        <f t="shared" si="2"/>
        <v>180000</v>
      </c>
      <c r="M9" s="106">
        <f t="shared" si="2"/>
        <v>0</v>
      </c>
      <c r="N9" s="182">
        <v>32400</v>
      </c>
      <c r="O9" s="106">
        <f>SUM(O5:O8)</f>
        <v>0</v>
      </c>
      <c r="P9" s="184"/>
      <c r="Q9" s="185"/>
      <c r="R9" s="26"/>
      <c r="S9" s="1"/>
      <c r="T9" s="1"/>
      <c r="U9" s="1"/>
      <c r="V9" s="1"/>
      <c r="W9" s="1"/>
      <c r="X9" s="1"/>
      <c r="Y9" s="1"/>
      <c r="Z9" s="1"/>
      <c r="AA9" s="1"/>
    </row>
    <row r="10" spans="1:27" ht="27" customHeight="1" x14ac:dyDescent="0.25">
      <c r="A10" s="155"/>
      <c r="B10" s="156"/>
      <c r="C10" s="156"/>
      <c r="D10" s="156"/>
      <c r="E10" s="156"/>
      <c r="F10" s="156"/>
      <c r="G10" s="156"/>
      <c r="H10" s="212"/>
      <c r="I10" s="212"/>
      <c r="J10" s="212"/>
      <c r="K10" s="212"/>
      <c r="L10" s="212"/>
      <c r="M10" s="212"/>
      <c r="N10" s="212"/>
      <c r="O10" s="212"/>
      <c r="P10" s="212"/>
      <c r="Q10" s="159"/>
      <c r="R10" s="26"/>
      <c r="S10" s="1"/>
      <c r="T10" s="1"/>
      <c r="U10" s="1"/>
      <c r="V10" s="1"/>
      <c r="W10" s="1"/>
      <c r="X10" s="1"/>
      <c r="Y10" s="1"/>
      <c r="Z10" s="1"/>
      <c r="AA10" s="1"/>
    </row>
    <row r="11" spans="1:27" ht="26.25" customHeight="1" x14ac:dyDescent="0.25">
      <c r="A11" s="175" t="s">
        <v>80</v>
      </c>
      <c r="B11" s="176" t="s">
        <v>197</v>
      </c>
      <c r="C11" s="176" t="s">
        <v>117</v>
      </c>
      <c r="D11" s="176" t="s">
        <v>118</v>
      </c>
      <c r="E11" s="193">
        <v>2015</v>
      </c>
      <c r="F11" s="176" t="s">
        <v>207</v>
      </c>
      <c r="G11" s="214" t="s">
        <v>225</v>
      </c>
      <c r="H11" s="216">
        <v>260000</v>
      </c>
      <c r="I11" s="216">
        <v>260000</v>
      </c>
      <c r="J11" s="217">
        <v>130000</v>
      </c>
      <c r="K11" s="217">
        <v>130000</v>
      </c>
      <c r="L11" s="216">
        <v>0</v>
      </c>
      <c r="M11" s="216">
        <v>0</v>
      </c>
      <c r="N11" s="225">
        <v>2600</v>
      </c>
      <c r="O11" s="216"/>
      <c r="P11" s="214" t="s">
        <v>197</v>
      </c>
      <c r="Q11" s="227" t="s">
        <v>226</v>
      </c>
      <c r="R11" s="26"/>
      <c r="S11" s="1"/>
      <c r="T11" s="1"/>
      <c r="U11" s="1"/>
      <c r="V11" s="1"/>
      <c r="W11" s="1"/>
      <c r="X11" s="1"/>
      <c r="Y11" s="1"/>
      <c r="Z11" s="1"/>
      <c r="AA11" s="1"/>
    </row>
    <row r="12" spans="1:27" ht="27.75" customHeight="1" x14ac:dyDescent="0.25">
      <c r="A12" s="56"/>
      <c r="B12" s="57"/>
      <c r="C12" s="57"/>
      <c r="D12" s="57" t="s">
        <v>118</v>
      </c>
      <c r="E12" s="58">
        <v>2015</v>
      </c>
      <c r="F12" s="57" t="s">
        <v>227</v>
      </c>
      <c r="G12" s="229" t="s">
        <v>225</v>
      </c>
      <c r="H12" s="60">
        <v>220000</v>
      </c>
      <c r="I12" s="60">
        <v>220000</v>
      </c>
      <c r="J12" s="60">
        <v>0</v>
      </c>
      <c r="K12" s="60">
        <v>220000</v>
      </c>
      <c r="L12" s="60">
        <v>0</v>
      </c>
      <c r="M12" s="60">
        <v>0</v>
      </c>
      <c r="N12" s="60">
        <v>2600</v>
      </c>
      <c r="O12" s="60"/>
      <c r="P12" s="229" t="s">
        <v>197</v>
      </c>
      <c r="Q12" s="231" t="s">
        <v>228</v>
      </c>
      <c r="R12" s="26"/>
      <c r="S12" s="1"/>
      <c r="T12" s="1"/>
      <c r="U12" s="1"/>
      <c r="V12" s="1"/>
      <c r="W12" s="1"/>
      <c r="X12" s="1"/>
      <c r="Y12" s="1"/>
      <c r="Z12" s="1"/>
      <c r="AA12" s="1"/>
    </row>
    <row r="13" spans="1:27" ht="27" customHeight="1" x14ac:dyDescent="0.25">
      <c r="A13" s="56"/>
      <c r="B13" s="57"/>
      <c r="C13" s="57"/>
      <c r="D13" s="57" t="s">
        <v>118</v>
      </c>
      <c r="E13" s="58">
        <v>2015</v>
      </c>
      <c r="F13" s="57" t="s">
        <v>229</v>
      </c>
      <c r="G13" s="229" t="s">
        <v>225</v>
      </c>
      <c r="H13" s="60">
        <v>123000</v>
      </c>
      <c r="I13" s="60">
        <v>123000</v>
      </c>
      <c r="J13" s="60">
        <v>123000</v>
      </c>
      <c r="K13" s="60">
        <v>0</v>
      </c>
      <c r="L13" s="60">
        <v>0</v>
      </c>
      <c r="M13" s="60">
        <v>0</v>
      </c>
      <c r="N13" s="60">
        <v>1500</v>
      </c>
      <c r="O13" s="87"/>
      <c r="P13" s="229" t="s">
        <v>197</v>
      </c>
      <c r="Q13" s="91" t="s">
        <v>230</v>
      </c>
      <c r="R13" s="26"/>
      <c r="S13" s="1"/>
      <c r="T13" s="1"/>
      <c r="U13" s="1"/>
      <c r="V13" s="1"/>
      <c r="W13" s="1"/>
      <c r="X13" s="1"/>
      <c r="Y13" s="1"/>
      <c r="Z13" s="1"/>
      <c r="AA13" s="1"/>
    </row>
    <row r="14" spans="1:27" ht="27" customHeight="1" x14ac:dyDescent="0.25">
      <c r="A14" s="56"/>
      <c r="B14" s="57"/>
      <c r="C14" s="57"/>
      <c r="D14" s="57" t="s">
        <v>231</v>
      </c>
      <c r="E14" s="58">
        <v>2015</v>
      </c>
      <c r="F14" s="57" t="s">
        <v>207</v>
      </c>
      <c r="G14" s="229" t="s">
        <v>225</v>
      </c>
      <c r="H14" s="60">
        <v>240000</v>
      </c>
      <c r="I14" s="60">
        <v>240000</v>
      </c>
      <c r="J14" s="60">
        <v>0</v>
      </c>
      <c r="K14" s="60">
        <v>120000</v>
      </c>
      <c r="L14" s="60">
        <v>0</v>
      </c>
      <c r="M14" s="60">
        <v>120000</v>
      </c>
      <c r="N14" s="60">
        <v>11400</v>
      </c>
      <c r="O14" s="60"/>
      <c r="P14" s="229" t="s">
        <v>197</v>
      </c>
      <c r="Q14" s="91" t="s">
        <v>232</v>
      </c>
      <c r="R14" s="26"/>
      <c r="S14" s="1"/>
      <c r="T14" s="1"/>
      <c r="U14" s="1"/>
      <c r="V14" s="1"/>
      <c r="W14" s="1"/>
      <c r="X14" s="1"/>
      <c r="Y14" s="1"/>
      <c r="Z14" s="1"/>
      <c r="AA14" s="1"/>
    </row>
    <row r="15" spans="1:27" ht="27" customHeight="1" x14ac:dyDescent="0.25">
      <c r="A15" s="92"/>
      <c r="B15" s="103"/>
      <c r="C15" s="103"/>
      <c r="D15" s="103"/>
      <c r="E15" s="233"/>
      <c r="F15" s="167"/>
      <c r="G15" s="139" t="s">
        <v>161</v>
      </c>
      <c r="H15" s="106">
        <f t="shared" ref="H15:O15" si="3">SUM(H11:H14)</f>
        <v>843000</v>
      </c>
      <c r="I15" s="106">
        <f t="shared" si="3"/>
        <v>843000</v>
      </c>
      <c r="J15" s="106">
        <f t="shared" si="3"/>
        <v>253000</v>
      </c>
      <c r="K15" s="106">
        <f t="shared" si="3"/>
        <v>470000</v>
      </c>
      <c r="L15" s="106">
        <f t="shared" si="3"/>
        <v>0</v>
      </c>
      <c r="M15" s="106">
        <f t="shared" si="3"/>
        <v>120000</v>
      </c>
      <c r="N15" s="106">
        <f t="shared" si="3"/>
        <v>18100</v>
      </c>
      <c r="O15" s="106">
        <f t="shared" si="3"/>
        <v>0</v>
      </c>
      <c r="P15" s="184"/>
      <c r="Q15" s="134"/>
      <c r="R15" s="26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x14ac:dyDescent="0.25">
      <c r="A16" s="150"/>
      <c r="B16" s="151"/>
      <c r="C16" s="151"/>
      <c r="D16" s="151"/>
      <c r="E16" s="151"/>
      <c r="F16" s="176"/>
      <c r="G16" s="176"/>
      <c r="H16" s="216"/>
      <c r="I16" s="216"/>
      <c r="J16" s="216"/>
      <c r="K16" s="216"/>
      <c r="L16" s="216"/>
      <c r="M16" s="216"/>
      <c r="N16" s="216"/>
      <c r="O16" s="216"/>
      <c r="P16" s="216"/>
      <c r="Q16" s="236"/>
      <c r="R16" s="26"/>
      <c r="S16" s="1"/>
      <c r="T16" s="1"/>
      <c r="U16" s="1"/>
      <c r="V16" s="1"/>
      <c r="W16" s="1"/>
      <c r="X16" s="1"/>
      <c r="Y16" s="1"/>
      <c r="Z16" s="1"/>
      <c r="AA16" s="1"/>
    </row>
    <row r="17" spans="1:27" ht="27" customHeight="1" x14ac:dyDescent="0.25">
      <c r="A17" s="92"/>
      <c r="B17" s="103"/>
      <c r="C17" s="103"/>
      <c r="D17" s="103"/>
      <c r="E17" s="103"/>
      <c r="F17" s="103"/>
      <c r="G17" s="106" t="s">
        <v>111</v>
      </c>
      <c r="H17" s="106">
        <f t="shared" ref="H17:O17" si="4">H9+H15</f>
        <v>2943000</v>
      </c>
      <c r="I17" s="106">
        <f t="shared" si="4"/>
        <v>2943000</v>
      </c>
      <c r="J17" s="106">
        <f t="shared" si="4"/>
        <v>453000</v>
      </c>
      <c r="K17" s="106">
        <f t="shared" si="4"/>
        <v>2190000</v>
      </c>
      <c r="L17" s="106">
        <f t="shared" si="4"/>
        <v>180000</v>
      </c>
      <c r="M17" s="106">
        <f t="shared" si="4"/>
        <v>120000</v>
      </c>
      <c r="N17" s="106">
        <f t="shared" si="4"/>
        <v>50500</v>
      </c>
      <c r="O17" s="106">
        <f t="shared" si="4"/>
        <v>0</v>
      </c>
      <c r="P17" s="103"/>
      <c r="Q17" s="185"/>
      <c r="R17" s="26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 x14ac:dyDescent="0.2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</sheetData>
  <mergeCells count="18">
    <mergeCell ref="N3:N4"/>
    <mergeCell ref="O3:O4"/>
    <mergeCell ref="P3:P4"/>
    <mergeCell ref="Q3:Q4"/>
    <mergeCell ref="G3:G4"/>
    <mergeCell ref="H3:H4"/>
    <mergeCell ref="M3:M4"/>
    <mergeCell ref="J3:J4"/>
    <mergeCell ref="I3:I4"/>
    <mergeCell ref="L3:L4"/>
    <mergeCell ref="K3:K4"/>
    <mergeCell ref="D3:D4"/>
    <mergeCell ref="C3:C4"/>
    <mergeCell ref="A3:A4"/>
    <mergeCell ref="B3:B4"/>
    <mergeCell ref="A1:F1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7.33203125" defaultRowHeight="15.75" customHeight="1" x14ac:dyDescent="0.25"/>
  <cols>
    <col min="1" max="1" width="14.109375" customWidth="1"/>
    <col min="2" max="2" width="9.6640625" customWidth="1"/>
    <col min="3" max="3" width="10.33203125" customWidth="1"/>
    <col min="4" max="4" width="12.6640625" customWidth="1"/>
    <col min="5" max="5" width="10.6640625" customWidth="1"/>
    <col min="6" max="6" width="20.5546875" customWidth="1"/>
    <col min="7" max="7" width="11.44140625" customWidth="1"/>
    <col min="8" max="8" width="13.109375" customWidth="1"/>
    <col min="9" max="9" width="13.33203125" customWidth="1"/>
    <col min="10" max="11" width="9.88671875" customWidth="1"/>
    <col min="12" max="12" width="12" customWidth="1"/>
    <col min="13" max="13" width="10.6640625" customWidth="1"/>
    <col min="14" max="15" width="10.44140625" customWidth="1"/>
    <col min="16" max="16" width="11" customWidth="1"/>
    <col min="17" max="17" width="34.88671875" customWidth="1"/>
    <col min="18" max="27" width="8" customWidth="1"/>
  </cols>
  <sheetData>
    <row r="1" spans="1:27" ht="20.25" customHeight="1" x14ac:dyDescent="0.4">
      <c r="A1" s="2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  <c r="M1" s="1"/>
      <c r="N1" s="1"/>
      <c r="O1" s="1"/>
      <c r="P1" s="1"/>
      <c r="Q1" s="13" t="str">
        <f>Cover!N1</f>
        <v>2015Clearwater AOP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5">
      <c r="A3" s="488" t="s">
        <v>17</v>
      </c>
      <c r="B3" s="487" t="s">
        <v>19</v>
      </c>
      <c r="C3" s="487" t="s">
        <v>20</v>
      </c>
      <c r="D3" s="487" t="s">
        <v>21</v>
      </c>
      <c r="E3" s="490" t="s">
        <v>22</v>
      </c>
      <c r="F3" s="487" t="s">
        <v>13</v>
      </c>
      <c r="G3" s="487" t="s">
        <v>54</v>
      </c>
      <c r="H3" s="487" t="s">
        <v>24</v>
      </c>
      <c r="I3" s="487" t="s">
        <v>25</v>
      </c>
      <c r="J3" s="487" t="s">
        <v>26</v>
      </c>
      <c r="K3" s="487" t="s">
        <v>55</v>
      </c>
      <c r="L3" s="487" t="s">
        <v>27</v>
      </c>
      <c r="M3" s="487" t="s">
        <v>28</v>
      </c>
      <c r="N3" s="487" t="s">
        <v>29</v>
      </c>
      <c r="O3" s="487" t="s">
        <v>30</v>
      </c>
      <c r="P3" s="487" t="s">
        <v>31</v>
      </c>
      <c r="Q3" s="489" t="s">
        <v>33</v>
      </c>
      <c r="R3" s="26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  <c r="S4" s="1"/>
      <c r="T4" s="1"/>
      <c r="U4" s="1"/>
      <c r="V4" s="1"/>
      <c r="W4" s="1"/>
      <c r="X4" s="1"/>
      <c r="Y4" s="1"/>
      <c r="Z4" s="1"/>
      <c r="AA4" s="1"/>
    </row>
    <row r="5" spans="1:27" ht="27" customHeight="1" x14ac:dyDescent="0.25">
      <c r="A5" s="62" t="s">
        <v>73</v>
      </c>
      <c r="B5" s="47" t="s">
        <v>88</v>
      </c>
      <c r="C5" s="47" t="s">
        <v>125</v>
      </c>
      <c r="D5" s="47" t="s">
        <v>105</v>
      </c>
      <c r="E5" s="58">
        <v>2013</v>
      </c>
      <c r="F5" s="47" t="s">
        <v>73</v>
      </c>
      <c r="G5" s="79" t="s">
        <v>127</v>
      </c>
      <c r="H5" s="67">
        <v>1470000</v>
      </c>
      <c r="I5" s="67">
        <v>1548650</v>
      </c>
      <c r="J5" s="66">
        <v>0</v>
      </c>
      <c r="K5" s="67">
        <v>20</v>
      </c>
      <c r="L5" s="67">
        <v>1428650</v>
      </c>
      <c r="M5" s="66">
        <v>120000</v>
      </c>
      <c r="N5" s="66">
        <v>0</v>
      </c>
      <c r="O5" s="81">
        <v>42000</v>
      </c>
      <c r="P5" s="114">
        <v>0</v>
      </c>
      <c r="Q5" s="115" t="s">
        <v>167</v>
      </c>
      <c r="R5" s="26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x14ac:dyDescent="0.25">
      <c r="A6" s="62"/>
      <c r="B6" s="47" t="s">
        <v>88</v>
      </c>
      <c r="C6" s="47" t="s">
        <v>125</v>
      </c>
      <c r="D6" s="47" t="s">
        <v>105</v>
      </c>
      <c r="E6" s="58">
        <v>2014</v>
      </c>
      <c r="F6" s="64" t="s">
        <v>168</v>
      </c>
      <c r="G6" s="118">
        <v>42257</v>
      </c>
      <c r="H6" s="67">
        <v>200000</v>
      </c>
      <c r="I6" s="67">
        <v>200000</v>
      </c>
      <c r="J6" s="67">
        <v>200000</v>
      </c>
      <c r="K6" s="67">
        <v>100</v>
      </c>
      <c r="L6" s="66"/>
      <c r="M6" s="66">
        <v>0</v>
      </c>
      <c r="N6" s="66">
        <v>0</v>
      </c>
      <c r="O6" s="120">
        <v>0</v>
      </c>
      <c r="P6" s="114">
        <v>0</v>
      </c>
      <c r="Q6" s="115" t="s">
        <v>171</v>
      </c>
      <c r="R6" s="26"/>
      <c r="S6" s="1"/>
      <c r="T6" s="1"/>
      <c r="U6" s="1"/>
      <c r="V6" s="1"/>
      <c r="W6" s="1"/>
      <c r="X6" s="1"/>
      <c r="Y6" s="1"/>
      <c r="Z6" s="1"/>
      <c r="AA6" s="1"/>
    </row>
    <row r="7" spans="1:27" ht="27" customHeight="1" x14ac:dyDescent="0.25">
      <c r="A7" s="62"/>
      <c r="B7" s="47" t="s">
        <v>88</v>
      </c>
      <c r="C7" s="47" t="s">
        <v>125</v>
      </c>
      <c r="D7" s="47" t="s">
        <v>105</v>
      </c>
      <c r="E7" s="58">
        <v>2014</v>
      </c>
      <c r="F7" s="47" t="s">
        <v>172</v>
      </c>
      <c r="G7" s="118">
        <v>42257</v>
      </c>
      <c r="H7" s="66">
        <v>300000</v>
      </c>
      <c r="I7" s="66">
        <v>300000</v>
      </c>
      <c r="J7" s="66">
        <v>300000</v>
      </c>
      <c r="K7" s="67">
        <v>80</v>
      </c>
      <c r="L7" s="66"/>
      <c r="M7" s="67">
        <v>0</v>
      </c>
      <c r="N7" s="67">
        <v>0</v>
      </c>
      <c r="O7" s="81">
        <v>0</v>
      </c>
      <c r="P7" s="116">
        <v>0</v>
      </c>
      <c r="Q7" s="115" t="s">
        <v>173</v>
      </c>
      <c r="R7" s="26"/>
      <c r="S7" s="1"/>
      <c r="T7" s="1"/>
      <c r="U7" s="1"/>
      <c r="V7" s="1"/>
      <c r="W7" s="1"/>
      <c r="X7" s="1"/>
      <c r="Y7" s="1"/>
      <c r="Z7" s="1"/>
      <c r="AA7" s="1"/>
    </row>
    <row r="8" spans="1:27" ht="27" customHeight="1" x14ac:dyDescent="0.25">
      <c r="A8" s="56" t="s">
        <v>174</v>
      </c>
      <c r="B8" s="57" t="s">
        <v>88</v>
      </c>
      <c r="C8" s="57" t="s">
        <v>125</v>
      </c>
      <c r="D8" s="57" t="s">
        <v>153</v>
      </c>
      <c r="E8" s="58">
        <v>2013</v>
      </c>
      <c r="F8" s="57" t="s">
        <v>174</v>
      </c>
      <c r="G8" s="165" t="s">
        <v>175</v>
      </c>
      <c r="H8" s="60">
        <v>600000</v>
      </c>
      <c r="I8" s="61">
        <v>650000</v>
      </c>
      <c r="J8" s="61">
        <v>55000</v>
      </c>
      <c r="K8" s="61">
        <v>20</v>
      </c>
      <c r="L8" s="61">
        <v>495000</v>
      </c>
      <c r="M8" s="67">
        <v>100000</v>
      </c>
      <c r="N8" s="120">
        <v>0</v>
      </c>
      <c r="O8" s="81">
        <v>8000</v>
      </c>
      <c r="P8" s="66">
        <v>0</v>
      </c>
      <c r="Q8" s="115" t="s">
        <v>190</v>
      </c>
      <c r="R8" s="26"/>
      <c r="S8" s="1"/>
      <c r="T8" s="1"/>
      <c r="U8" s="1"/>
      <c r="V8" s="1"/>
      <c r="W8" s="1"/>
      <c r="X8" s="1"/>
      <c r="Y8" s="1"/>
      <c r="Z8" s="1"/>
      <c r="AA8" s="1"/>
    </row>
    <row r="9" spans="1:27" ht="27" customHeight="1" x14ac:dyDescent="0.25">
      <c r="A9" s="92"/>
      <c r="B9" s="103"/>
      <c r="C9" s="103"/>
      <c r="D9" s="167"/>
      <c r="E9" s="172"/>
      <c r="F9" s="167"/>
      <c r="G9" s="104" t="s">
        <v>161</v>
      </c>
      <c r="H9" s="106">
        <f t="shared" ref="H9:J9" si="0">SUM(H5:H8)</f>
        <v>2570000</v>
      </c>
      <c r="I9" s="106">
        <f t="shared" si="0"/>
        <v>2698650</v>
      </c>
      <c r="J9" s="106">
        <f t="shared" si="0"/>
        <v>555000</v>
      </c>
      <c r="K9" s="106"/>
      <c r="L9" s="106">
        <f t="shared" ref="L9:M9" si="1">SUM(L5:L8)</f>
        <v>1923650</v>
      </c>
      <c r="M9" s="106">
        <f t="shared" si="1"/>
        <v>220000</v>
      </c>
      <c r="N9" s="201">
        <v>0</v>
      </c>
      <c r="O9" s="106">
        <f t="shared" ref="O9:P9" si="2">SUM(O5:O8)</f>
        <v>50000</v>
      </c>
      <c r="P9" s="106">
        <f t="shared" si="2"/>
        <v>0</v>
      </c>
      <c r="Q9" s="218"/>
      <c r="R9" s="26"/>
      <c r="S9" s="1"/>
      <c r="T9" s="1"/>
      <c r="U9" s="1"/>
      <c r="V9" s="1"/>
      <c r="W9" s="1"/>
      <c r="X9" s="1"/>
      <c r="Y9" s="1"/>
      <c r="Z9" s="1"/>
      <c r="AA9" s="1"/>
    </row>
    <row r="10" spans="1:27" ht="27" customHeight="1" x14ac:dyDescent="0.2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9"/>
      <c r="R10" s="26"/>
      <c r="S10" s="1"/>
      <c r="T10" s="1"/>
      <c r="U10" s="1"/>
      <c r="V10" s="1"/>
      <c r="W10" s="1"/>
      <c r="X10" s="1"/>
      <c r="Y10" s="1"/>
      <c r="Z10" s="1"/>
      <c r="AA10" s="1"/>
    </row>
    <row r="11" spans="1:27" ht="27.75" customHeight="1" x14ac:dyDescent="0.25">
      <c r="A11" s="175" t="s">
        <v>80</v>
      </c>
      <c r="B11" s="176" t="s">
        <v>197</v>
      </c>
      <c r="C11" s="176" t="s">
        <v>125</v>
      </c>
      <c r="D11" s="176" t="s">
        <v>219</v>
      </c>
      <c r="E11" s="193">
        <v>2013</v>
      </c>
      <c r="F11" s="176" t="s">
        <v>220</v>
      </c>
      <c r="G11" s="214" t="s">
        <v>222</v>
      </c>
      <c r="H11" s="216">
        <v>1100000</v>
      </c>
      <c r="I11" s="217">
        <v>1090000</v>
      </c>
      <c r="J11" s="216">
        <v>0</v>
      </c>
      <c r="K11" s="217">
        <v>16</v>
      </c>
      <c r="L11" s="217">
        <v>981000</v>
      </c>
      <c r="M11" s="217">
        <v>109000</v>
      </c>
      <c r="N11" s="216">
        <v>0</v>
      </c>
      <c r="O11" s="216">
        <v>17100</v>
      </c>
      <c r="P11" s="216"/>
      <c r="Q11" s="236" t="s">
        <v>223</v>
      </c>
      <c r="R11" s="26"/>
      <c r="S11" s="1"/>
      <c r="T11" s="1"/>
      <c r="U11" s="1"/>
      <c r="V11" s="1"/>
      <c r="W11" s="1"/>
      <c r="X11" s="1"/>
      <c r="Y11" s="1"/>
      <c r="Z11" s="1"/>
      <c r="AA11" s="1"/>
    </row>
    <row r="12" spans="1:27" ht="27" customHeight="1" x14ac:dyDescent="0.25">
      <c r="A12" s="228"/>
      <c r="B12" s="230"/>
      <c r="C12" s="230"/>
      <c r="D12" s="57" t="s">
        <v>218</v>
      </c>
      <c r="E12" s="58">
        <v>2013</v>
      </c>
      <c r="F12" s="57" t="s">
        <v>90</v>
      </c>
      <c r="G12" s="229" t="s">
        <v>222</v>
      </c>
      <c r="H12" s="60">
        <v>400000</v>
      </c>
      <c r="I12" s="61">
        <v>395000</v>
      </c>
      <c r="J12" s="60">
        <v>0</v>
      </c>
      <c r="K12" s="61">
        <v>16</v>
      </c>
      <c r="L12" s="61">
        <v>359500</v>
      </c>
      <c r="M12" s="61">
        <v>35500</v>
      </c>
      <c r="N12" s="60">
        <v>0</v>
      </c>
      <c r="O12" s="61">
        <v>5800</v>
      </c>
      <c r="P12" s="60"/>
      <c r="Q12" s="88" t="s">
        <v>238</v>
      </c>
      <c r="R12" s="26"/>
      <c r="S12" s="1"/>
      <c r="T12" s="1"/>
      <c r="U12" s="1"/>
      <c r="V12" s="1"/>
      <c r="W12" s="1"/>
      <c r="X12" s="1"/>
      <c r="Y12" s="1"/>
      <c r="Z12" s="1"/>
      <c r="AA12" s="1"/>
    </row>
    <row r="13" spans="1:27" ht="27" customHeight="1" x14ac:dyDescent="0.25">
      <c r="A13" s="228"/>
      <c r="B13" s="230"/>
      <c r="C13" s="230"/>
      <c r="D13" s="57" t="s">
        <v>218</v>
      </c>
      <c r="E13" s="58">
        <v>2013</v>
      </c>
      <c r="F13" s="57" t="s">
        <v>239</v>
      </c>
      <c r="G13" s="229" t="s">
        <v>222</v>
      </c>
      <c r="H13" s="60">
        <v>400000</v>
      </c>
      <c r="I13" s="61">
        <v>382000</v>
      </c>
      <c r="J13" s="60">
        <v>0</v>
      </c>
      <c r="K13" s="61">
        <v>16</v>
      </c>
      <c r="L13" s="61">
        <v>145160</v>
      </c>
      <c r="M13" s="61">
        <v>99320</v>
      </c>
      <c r="N13" s="61">
        <v>137520</v>
      </c>
      <c r="O13" s="60">
        <v>17100</v>
      </c>
      <c r="P13" s="232"/>
      <c r="Q13" s="238"/>
      <c r="R13" s="26"/>
      <c r="S13" s="1"/>
      <c r="T13" s="1"/>
      <c r="U13" s="1"/>
      <c r="V13" s="1"/>
      <c r="W13" s="1"/>
      <c r="X13" s="1"/>
      <c r="Y13" s="1"/>
      <c r="Z13" s="1"/>
      <c r="AA13" s="1"/>
    </row>
    <row r="14" spans="1:27" ht="27.75" customHeight="1" x14ac:dyDescent="0.25">
      <c r="A14" s="228"/>
      <c r="B14" s="230"/>
      <c r="C14" s="230"/>
      <c r="D14" s="58" t="s">
        <v>153</v>
      </c>
      <c r="E14" s="58">
        <v>2013</v>
      </c>
      <c r="F14" s="57" t="s">
        <v>90</v>
      </c>
      <c r="G14" s="229" t="s">
        <v>222</v>
      </c>
      <c r="H14" s="253">
        <v>235000</v>
      </c>
      <c r="I14" s="254">
        <v>277000</v>
      </c>
      <c r="J14" s="87">
        <v>0</v>
      </c>
      <c r="K14" s="254">
        <v>16</v>
      </c>
      <c r="L14" s="61">
        <v>235450</v>
      </c>
      <c r="M14" s="61">
        <v>41550</v>
      </c>
      <c r="N14" s="253">
        <v>0</v>
      </c>
      <c r="O14" s="61">
        <v>4000</v>
      </c>
      <c r="P14" s="60"/>
      <c r="Q14" s="234"/>
      <c r="R14" s="26"/>
      <c r="S14" s="1"/>
      <c r="T14" s="1"/>
      <c r="U14" s="1"/>
      <c r="V14" s="1"/>
      <c r="W14" s="1"/>
      <c r="X14" s="1"/>
      <c r="Y14" s="1"/>
      <c r="Z14" s="1"/>
      <c r="AA14" s="1"/>
    </row>
    <row r="15" spans="1:27" ht="27" customHeight="1" x14ac:dyDescent="0.25">
      <c r="A15" s="228"/>
      <c r="B15" s="230"/>
      <c r="C15" s="57" t="s">
        <v>253</v>
      </c>
      <c r="D15" s="58" t="s">
        <v>254</v>
      </c>
      <c r="E15" s="58">
        <v>2013</v>
      </c>
      <c r="F15" s="57" t="s">
        <v>255</v>
      </c>
      <c r="G15" s="229" t="s">
        <v>222</v>
      </c>
      <c r="H15" s="253">
        <v>400000</v>
      </c>
      <c r="I15" s="254">
        <v>528000</v>
      </c>
      <c r="J15" s="87">
        <v>0</v>
      </c>
      <c r="K15" s="254">
        <v>16</v>
      </c>
      <c r="L15" s="61">
        <v>264000</v>
      </c>
      <c r="M15" s="60">
        <v>0</v>
      </c>
      <c r="N15" s="207">
        <v>264000</v>
      </c>
      <c r="O15" s="60">
        <v>25500</v>
      </c>
      <c r="P15" s="232"/>
      <c r="Q15" s="88" t="s">
        <v>256</v>
      </c>
      <c r="R15" s="258"/>
      <c r="S15" s="1"/>
      <c r="T15" s="1"/>
      <c r="U15" s="1"/>
      <c r="V15" s="1"/>
      <c r="W15" s="1"/>
      <c r="X15" s="1"/>
      <c r="Y15" s="1"/>
      <c r="Z15" s="1"/>
      <c r="AA15" s="1"/>
    </row>
    <row r="16" spans="1:27" ht="27" customHeight="1" x14ac:dyDescent="0.25">
      <c r="A16" s="92"/>
      <c r="B16" s="103"/>
      <c r="C16" s="103"/>
      <c r="D16" s="103"/>
      <c r="E16" s="103"/>
      <c r="F16" s="103"/>
      <c r="G16" s="104" t="s">
        <v>161</v>
      </c>
      <c r="H16" s="106">
        <f t="shared" ref="H16:J16" si="3">SUM(H11:H14,H15)</f>
        <v>2535000</v>
      </c>
      <c r="I16" s="106">
        <f t="shared" si="3"/>
        <v>2672000</v>
      </c>
      <c r="J16" s="106">
        <f t="shared" si="3"/>
        <v>0</v>
      </c>
      <c r="K16" s="106"/>
      <c r="L16" s="106">
        <f t="shared" ref="L16:P16" si="4">SUM(L11:L14,L15)</f>
        <v>1985110</v>
      </c>
      <c r="M16" s="106">
        <f t="shared" si="4"/>
        <v>285370</v>
      </c>
      <c r="N16" s="106">
        <f t="shared" si="4"/>
        <v>401520</v>
      </c>
      <c r="O16" s="106">
        <f t="shared" si="4"/>
        <v>69500</v>
      </c>
      <c r="P16" s="106">
        <f t="shared" si="4"/>
        <v>0</v>
      </c>
      <c r="Q16" s="185"/>
      <c r="R16" s="26"/>
      <c r="S16" s="1"/>
      <c r="T16" s="1"/>
      <c r="U16" s="1"/>
      <c r="V16" s="1"/>
      <c r="W16" s="1"/>
      <c r="X16" s="1"/>
      <c r="Y16" s="1"/>
      <c r="Z16" s="1"/>
      <c r="AA16" s="1"/>
    </row>
    <row r="17" spans="1:27" ht="27" customHeight="1" x14ac:dyDescent="0.25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9"/>
      <c r="R17" s="26"/>
      <c r="S17" s="1"/>
      <c r="T17" s="1"/>
      <c r="U17" s="1"/>
      <c r="V17" s="1"/>
      <c r="W17" s="1"/>
      <c r="X17" s="1"/>
      <c r="Y17" s="1"/>
      <c r="Z17" s="1"/>
      <c r="AA17" s="1"/>
    </row>
    <row r="18" spans="1:27" ht="26.25" customHeight="1" x14ac:dyDescent="0.25">
      <c r="A18" s="175" t="s">
        <v>143</v>
      </c>
      <c r="B18" s="176" t="s">
        <v>78</v>
      </c>
      <c r="C18" s="176" t="s">
        <v>125</v>
      </c>
      <c r="D18" s="176" t="s">
        <v>219</v>
      </c>
      <c r="E18" s="193">
        <v>2013</v>
      </c>
      <c r="F18" s="176" t="s">
        <v>261</v>
      </c>
      <c r="G18" s="176" t="s">
        <v>262</v>
      </c>
      <c r="H18" s="216">
        <v>200000</v>
      </c>
      <c r="I18" s="217">
        <v>194000</v>
      </c>
      <c r="J18" s="216"/>
      <c r="K18" s="217">
        <v>20</v>
      </c>
      <c r="L18" s="216">
        <v>0</v>
      </c>
      <c r="M18" s="217">
        <v>62690</v>
      </c>
      <c r="N18" s="217">
        <v>136986</v>
      </c>
      <c r="O18" s="216">
        <v>600</v>
      </c>
      <c r="P18" s="214"/>
      <c r="Q18" s="268" t="s">
        <v>263</v>
      </c>
      <c r="R18" s="26"/>
      <c r="S18" s="1"/>
      <c r="T18" s="1"/>
      <c r="U18" s="1"/>
      <c r="V18" s="1"/>
      <c r="W18" s="1"/>
      <c r="X18" s="1"/>
      <c r="Y18" s="1"/>
      <c r="Z18" s="1"/>
      <c r="AA18" s="1"/>
    </row>
    <row r="19" spans="1:27" ht="27" customHeight="1" x14ac:dyDescent="0.25">
      <c r="A19" s="56"/>
      <c r="B19" s="57"/>
      <c r="C19" s="57"/>
      <c r="D19" s="229" t="s">
        <v>265</v>
      </c>
      <c r="E19" s="58">
        <v>2014</v>
      </c>
      <c r="F19" s="57" t="s">
        <v>266</v>
      </c>
      <c r="G19" s="270" t="s">
        <v>267</v>
      </c>
      <c r="H19" s="60">
        <v>75000</v>
      </c>
      <c r="I19" s="60">
        <v>75000</v>
      </c>
      <c r="J19" s="60"/>
      <c r="K19" s="61">
        <v>29</v>
      </c>
      <c r="L19" s="60"/>
      <c r="M19" s="60"/>
      <c r="N19" s="60">
        <v>75000</v>
      </c>
      <c r="O19" s="60">
        <v>3000</v>
      </c>
      <c r="P19" s="57"/>
      <c r="Q19" s="231" t="s">
        <v>268</v>
      </c>
      <c r="R19" s="26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 x14ac:dyDescent="0.25">
      <c r="A20" s="56"/>
      <c r="B20" s="57"/>
      <c r="C20" s="57"/>
      <c r="D20" s="229" t="s">
        <v>269</v>
      </c>
      <c r="E20" s="58">
        <v>2014</v>
      </c>
      <c r="F20" s="57" t="s">
        <v>270</v>
      </c>
      <c r="G20" s="270" t="s">
        <v>267</v>
      </c>
      <c r="H20" s="60">
        <v>150000</v>
      </c>
      <c r="I20" s="60">
        <v>150000</v>
      </c>
      <c r="J20" s="60"/>
      <c r="K20" s="61">
        <v>34</v>
      </c>
      <c r="L20" s="60"/>
      <c r="M20" s="60"/>
      <c r="N20" s="60">
        <v>150000</v>
      </c>
      <c r="O20" s="60">
        <v>6000</v>
      </c>
      <c r="P20" s="60"/>
      <c r="Q20" s="231" t="s">
        <v>271</v>
      </c>
      <c r="R20" s="26"/>
      <c r="S20" s="1"/>
      <c r="T20" s="1"/>
      <c r="U20" s="1"/>
      <c r="V20" s="1"/>
      <c r="W20" s="1"/>
      <c r="X20" s="1"/>
      <c r="Y20" s="1"/>
      <c r="Z20" s="1"/>
      <c r="AA20" s="1"/>
    </row>
    <row r="21" spans="1:27" ht="40.5" customHeight="1" x14ac:dyDescent="0.25">
      <c r="A21" s="56"/>
      <c r="B21" s="57"/>
      <c r="C21" s="57"/>
      <c r="D21" s="229" t="s">
        <v>272</v>
      </c>
      <c r="E21" s="58">
        <v>2014</v>
      </c>
      <c r="F21" s="57" t="s">
        <v>273</v>
      </c>
      <c r="G21" s="271" t="s">
        <v>274</v>
      </c>
      <c r="H21" s="60">
        <v>400000</v>
      </c>
      <c r="I21" s="60">
        <v>400000</v>
      </c>
      <c r="J21" s="60"/>
      <c r="K21" s="61">
        <v>117</v>
      </c>
      <c r="L21" s="60"/>
      <c r="M21" s="60"/>
      <c r="N21" s="60">
        <v>0</v>
      </c>
      <c r="O21" s="60">
        <v>5000</v>
      </c>
      <c r="P21" s="60"/>
      <c r="Q21" s="91" t="s">
        <v>275</v>
      </c>
      <c r="R21" s="26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 x14ac:dyDescent="0.25">
      <c r="A22" s="92"/>
      <c r="B22" s="103"/>
      <c r="C22" s="103"/>
      <c r="D22" s="273"/>
      <c r="E22" s="167"/>
      <c r="F22" s="167"/>
      <c r="G22" s="139" t="s">
        <v>161</v>
      </c>
      <c r="H22" s="106">
        <f t="shared" ref="H22:J22" si="5">SUM(H18:H21)</f>
        <v>825000</v>
      </c>
      <c r="I22" s="106">
        <f t="shared" si="5"/>
        <v>819000</v>
      </c>
      <c r="J22" s="106">
        <f t="shared" si="5"/>
        <v>0</v>
      </c>
      <c r="K22" s="106"/>
      <c r="L22" s="106">
        <f t="shared" ref="L22:P22" si="6">SUM(L18:L21)</f>
        <v>0</v>
      </c>
      <c r="M22" s="106">
        <f t="shared" si="6"/>
        <v>62690</v>
      </c>
      <c r="N22" s="106">
        <f t="shared" si="6"/>
        <v>361986</v>
      </c>
      <c r="O22" s="106">
        <f t="shared" si="6"/>
        <v>14600</v>
      </c>
      <c r="P22" s="106">
        <f t="shared" si="6"/>
        <v>0</v>
      </c>
      <c r="Q22" s="278"/>
      <c r="R22" s="26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 x14ac:dyDescent="0.25">
      <c r="A23" s="150"/>
      <c r="B23" s="151"/>
      <c r="C23" s="151"/>
      <c r="D23" s="214"/>
      <c r="E23" s="176"/>
      <c r="F23" s="176"/>
      <c r="G23" s="176"/>
      <c r="H23" s="216"/>
      <c r="I23" s="216"/>
      <c r="J23" s="216"/>
      <c r="K23" s="216"/>
      <c r="L23" s="216"/>
      <c r="M23" s="216"/>
      <c r="N23" s="216"/>
      <c r="O23" s="216"/>
      <c r="P23" s="216"/>
      <c r="Q23" s="290"/>
      <c r="R23" s="26"/>
      <c r="S23" s="1"/>
      <c r="T23" s="1"/>
      <c r="U23" s="1"/>
      <c r="V23" s="1"/>
      <c r="W23" s="1"/>
      <c r="X23" s="1"/>
      <c r="Y23" s="1"/>
      <c r="Z23" s="1"/>
      <c r="AA23" s="1"/>
    </row>
    <row r="24" spans="1:27" ht="26.25" customHeight="1" x14ac:dyDescent="0.25">
      <c r="A24" s="92"/>
      <c r="B24" s="103"/>
      <c r="C24" s="103"/>
      <c r="D24" s="103"/>
      <c r="E24" s="103"/>
      <c r="F24" s="103"/>
      <c r="G24" s="139" t="s">
        <v>111</v>
      </c>
      <c r="H24" s="106">
        <f t="shared" ref="H24:J24" si="7">(H9+H16)+H22</f>
        <v>5930000</v>
      </c>
      <c r="I24" s="106">
        <f t="shared" si="7"/>
        <v>6189650</v>
      </c>
      <c r="J24" s="106">
        <f t="shared" si="7"/>
        <v>555000</v>
      </c>
      <c r="K24" s="106"/>
      <c r="L24" s="106">
        <f t="shared" ref="L24:M24" si="8">(L9+L16)+L22</f>
        <v>3908760</v>
      </c>
      <c r="M24" s="106">
        <f t="shared" si="8"/>
        <v>568060</v>
      </c>
      <c r="N24" s="106">
        <f>(30016+N16)+N22</f>
        <v>793522</v>
      </c>
      <c r="O24" s="106">
        <f t="shared" ref="O24:P24" si="9">(O9+O16)+O22</f>
        <v>134100</v>
      </c>
      <c r="P24" s="106">
        <f t="shared" si="9"/>
        <v>0</v>
      </c>
      <c r="Q24" s="185"/>
      <c r="R24" s="26"/>
      <c r="S24" s="1"/>
      <c r="T24" s="1"/>
      <c r="U24" s="1"/>
      <c r="V24" s="1"/>
      <c r="W24" s="1"/>
      <c r="X24" s="1"/>
      <c r="Y24" s="1"/>
      <c r="Z24" s="1"/>
      <c r="AA24" s="1"/>
    </row>
  </sheetData>
  <mergeCells count="17">
    <mergeCell ref="Q3:Q4"/>
    <mergeCell ref="J3:J4"/>
    <mergeCell ref="I3:I4"/>
    <mergeCell ref="M3:M4"/>
    <mergeCell ref="N3:N4"/>
    <mergeCell ref="A3:A4"/>
    <mergeCell ref="B3:B4"/>
    <mergeCell ref="C3:C4"/>
    <mergeCell ref="O3:O4"/>
    <mergeCell ref="P3:P4"/>
    <mergeCell ref="H3:H4"/>
    <mergeCell ref="L3:L4"/>
    <mergeCell ref="K3:K4"/>
    <mergeCell ref="G3:G4"/>
    <mergeCell ref="F3:F4"/>
    <mergeCell ref="D3:D4"/>
    <mergeCell ref="E3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2" width="10" customWidth="1"/>
    <col min="3" max="3" width="10.109375" customWidth="1"/>
    <col min="4" max="4" width="14.88671875" customWidth="1"/>
    <col min="5" max="5" width="8.5546875" customWidth="1"/>
    <col min="6" max="6" width="21.109375" customWidth="1"/>
    <col min="7" max="7" width="12.33203125" customWidth="1"/>
    <col min="8" max="8" width="12.6640625" customWidth="1"/>
    <col min="9" max="9" width="12.44140625" customWidth="1"/>
    <col min="10" max="10" width="10.33203125" customWidth="1"/>
    <col min="11" max="11" width="12.88671875" customWidth="1"/>
    <col min="12" max="12" width="11" customWidth="1"/>
    <col min="13" max="13" width="11.5546875" customWidth="1"/>
    <col min="14" max="14" width="10" customWidth="1"/>
    <col min="15" max="16" width="11" customWidth="1"/>
    <col min="17" max="17" width="42" customWidth="1"/>
    <col min="18" max="28" width="8" customWidth="1"/>
  </cols>
  <sheetData>
    <row r="1" spans="1:28" ht="20.25" customHeight="1" x14ac:dyDescent="0.4">
      <c r="A1" s="478" t="s">
        <v>1</v>
      </c>
      <c r="B1" s="475"/>
      <c r="C1" s="475"/>
      <c r="D1" s="475"/>
      <c r="E1" s="475"/>
      <c r="F1" s="475"/>
      <c r="G1" s="475"/>
      <c r="H1" s="475"/>
      <c r="I1" s="1"/>
      <c r="J1" s="1"/>
      <c r="K1" s="1"/>
      <c r="L1" s="1"/>
      <c r="M1" s="1"/>
      <c r="N1" s="1"/>
      <c r="O1" s="1"/>
      <c r="P1" s="1"/>
      <c r="Q1" s="13" t="str">
        <f>Cover!N1</f>
        <v>2015Clearwater AOP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5">
      <c r="A3" s="488" t="s">
        <v>17</v>
      </c>
      <c r="B3" s="487" t="s">
        <v>19</v>
      </c>
      <c r="C3" s="487" t="s">
        <v>20</v>
      </c>
      <c r="D3" s="487" t="s">
        <v>21</v>
      </c>
      <c r="E3" s="487" t="s">
        <v>22</v>
      </c>
      <c r="F3" s="487" t="s">
        <v>13</v>
      </c>
      <c r="G3" s="487" t="s">
        <v>23</v>
      </c>
      <c r="H3" s="487" t="s">
        <v>24</v>
      </c>
      <c r="I3" s="487" t="s">
        <v>25</v>
      </c>
      <c r="J3" s="487" t="s">
        <v>26</v>
      </c>
      <c r="K3" s="487" t="s">
        <v>27</v>
      </c>
      <c r="L3" s="487" t="s">
        <v>28</v>
      </c>
      <c r="M3" s="487" t="s">
        <v>29</v>
      </c>
      <c r="N3" s="487" t="s">
        <v>30</v>
      </c>
      <c r="O3" s="487" t="s">
        <v>31</v>
      </c>
      <c r="P3" s="487" t="s">
        <v>32</v>
      </c>
      <c r="Q3" s="489" t="s">
        <v>33</v>
      </c>
      <c r="R3" s="26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26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9.75" customHeight="1" x14ac:dyDescent="0.25">
      <c r="A5" s="62" t="s">
        <v>73</v>
      </c>
      <c r="B5" s="47" t="s">
        <v>88</v>
      </c>
      <c r="C5" s="47" t="s">
        <v>125</v>
      </c>
      <c r="D5" s="47" t="s">
        <v>105</v>
      </c>
      <c r="E5" s="64">
        <v>2014</v>
      </c>
      <c r="F5" s="47" t="s">
        <v>73</v>
      </c>
      <c r="G5" s="78" t="s">
        <v>126</v>
      </c>
      <c r="H5" s="67">
        <v>1350000</v>
      </c>
      <c r="I5" s="67">
        <v>1470000</v>
      </c>
      <c r="J5" s="116">
        <v>0</v>
      </c>
      <c r="K5" s="67">
        <f>I5-L5</f>
        <v>1350000</v>
      </c>
      <c r="L5" s="60">
        <v>120000</v>
      </c>
      <c r="M5" s="61">
        <v>0</v>
      </c>
      <c r="N5" s="61">
        <v>42000</v>
      </c>
      <c r="O5" s="61">
        <v>0</v>
      </c>
      <c r="P5" s="87" t="s">
        <v>88</v>
      </c>
      <c r="Q5" s="88" t="s">
        <v>169</v>
      </c>
      <c r="R5" s="26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 x14ac:dyDescent="0.25">
      <c r="A6" s="62"/>
      <c r="B6" s="47" t="s">
        <v>88</v>
      </c>
      <c r="C6" s="47" t="s">
        <v>125</v>
      </c>
      <c r="D6" s="47" t="s">
        <v>105</v>
      </c>
      <c r="E6" s="58">
        <v>2014</v>
      </c>
      <c r="F6" s="64" t="s">
        <v>168</v>
      </c>
      <c r="G6" s="118"/>
      <c r="H6" s="67">
        <v>200000</v>
      </c>
      <c r="I6" s="67">
        <v>200000</v>
      </c>
      <c r="J6" s="67">
        <v>0</v>
      </c>
      <c r="K6" s="67">
        <v>0</v>
      </c>
      <c r="L6" s="67">
        <v>67000</v>
      </c>
      <c r="M6" s="67">
        <v>133000</v>
      </c>
      <c r="N6" s="120">
        <v>0</v>
      </c>
      <c r="O6" s="114">
        <v>0</v>
      </c>
      <c r="Q6" s="115" t="s">
        <v>191</v>
      </c>
      <c r="R6" s="26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7" customHeight="1" x14ac:dyDescent="0.25">
      <c r="A7" s="62"/>
      <c r="B7" s="47" t="s">
        <v>88</v>
      </c>
      <c r="C7" s="47" t="s">
        <v>125</v>
      </c>
      <c r="D7" s="47" t="s">
        <v>105</v>
      </c>
      <c r="E7" s="58">
        <v>2014</v>
      </c>
      <c r="F7" s="64" t="s">
        <v>168</v>
      </c>
      <c r="G7" s="118"/>
      <c r="H7" s="67"/>
      <c r="I7" s="67">
        <v>175000</v>
      </c>
      <c r="J7" s="67"/>
      <c r="K7" s="67">
        <v>175000</v>
      </c>
      <c r="L7" s="67"/>
      <c r="M7" s="67"/>
      <c r="N7" s="120"/>
      <c r="O7" s="114"/>
      <c r="Q7" s="115" t="s">
        <v>192</v>
      </c>
      <c r="R7" s="26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7" customHeight="1" x14ac:dyDescent="0.25">
      <c r="A8" s="62" t="s">
        <v>73</v>
      </c>
      <c r="B8" s="47" t="s">
        <v>88</v>
      </c>
      <c r="C8" s="47" t="s">
        <v>125</v>
      </c>
      <c r="D8" s="47" t="s">
        <v>105</v>
      </c>
      <c r="E8" s="64">
        <v>2014</v>
      </c>
      <c r="F8" s="47" t="s">
        <v>193</v>
      </c>
      <c r="G8" s="205"/>
      <c r="H8" s="66">
        <v>300000</v>
      </c>
      <c r="I8" s="66">
        <v>300000</v>
      </c>
      <c r="J8" s="114">
        <v>300000</v>
      </c>
      <c r="K8" s="67">
        <v>0</v>
      </c>
      <c r="L8" s="61">
        <v>0</v>
      </c>
      <c r="M8" s="61">
        <v>0</v>
      </c>
      <c r="N8" s="61">
        <v>0</v>
      </c>
      <c r="O8" s="61">
        <v>0</v>
      </c>
      <c r="P8" s="87"/>
      <c r="Q8" s="88" t="s">
        <v>214</v>
      </c>
      <c r="R8" s="26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5" customHeight="1" x14ac:dyDescent="0.25">
      <c r="A9" s="62" t="s">
        <v>174</v>
      </c>
      <c r="B9" s="47" t="s">
        <v>88</v>
      </c>
      <c r="C9" s="47" t="s">
        <v>125</v>
      </c>
      <c r="D9" s="47" t="s">
        <v>153</v>
      </c>
      <c r="E9" s="47">
        <v>2013</v>
      </c>
      <c r="F9" s="47" t="s">
        <v>174</v>
      </c>
      <c r="G9" s="205" t="s">
        <v>215</v>
      </c>
      <c r="H9" s="66">
        <v>600000</v>
      </c>
      <c r="I9" s="61">
        <v>650000</v>
      </c>
      <c r="J9" s="61">
        <v>53000</v>
      </c>
      <c r="K9" s="61">
        <v>497000</v>
      </c>
      <c r="L9" s="61">
        <v>100000</v>
      </c>
      <c r="M9" s="60"/>
      <c r="N9" s="207">
        <v>8000</v>
      </c>
      <c r="O9" s="60"/>
      <c r="P9" s="87" t="s">
        <v>88</v>
      </c>
      <c r="Q9" s="90" t="s">
        <v>190</v>
      </c>
      <c r="R9" s="26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7" customHeight="1" x14ac:dyDescent="0.25">
      <c r="A10" s="92"/>
      <c r="B10" s="103"/>
      <c r="C10" s="103"/>
      <c r="D10" s="103"/>
      <c r="E10" s="103"/>
      <c r="F10" s="103"/>
      <c r="G10" s="139" t="s">
        <v>161</v>
      </c>
      <c r="H10" s="106">
        <f t="shared" ref="H10:L10" si="0">SUM(H5:H9)</f>
        <v>2450000</v>
      </c>
      <c r="I10" s="106">
        <f t="shared" si="0"/>
        <v>2795000</v>
      </c>
      <c r="J10" s="106">
        <f t="shared" si="0"/>
        <v>353000</v>
      </c>
      <c r="K10" s="106">
        <f t="shared" si="0"/>
        <v>2022000</v>
      </c>
      <c r="L10" s="106">
        <f t="shared" si="0"/>
        <v>287000</v>
      </c>
      <c r="M10" s="106"/>
      <c r="N10" s="106">
        <f t="shared" ref="N10:O10" si="1">SUM(N5:N9)</f>
        <v>50000</v>
      </c>
      <c r="O10" s="106">
        <f t="shared" si="1"/>
        <v>0</v>
      </c>
      <c r="P10" s="183"/>
      <c r="Q10" s="185"/>
      <c r="R10" s="26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7" customHeight="1" x14ac:dyDescent="0.25">
      <c r="A11" s="155"/>
      <c r="B11" s="156"/>
      <c r="C11" s="156"/>
      <c r="D11" s="156"/>
      <c r="E11" s="156"/>
      <c r="F11" s="156"/>
      <c r="G11" s="156"/>
      <c r="H11" s="212"/>
      <c r="I11" s="212"/>
      <c r="J11" s="212"/>
      <c r="K11" s="212"/>
      <c r="L11" s="212"/>
      <c r="M11" s="212"/>
      <c r="N11" s="212"/>
      <c r="O11" s="212"/>
      <c r="P11" s="212"/>
      <c r="Q11" s="159"/>
      <c r="R11" s="26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51.75" customHeight="1" x14ac:dyDescent="0.25">
      <c r="A12" s="175" t="s">
        <v>80</v>
      </c>
      <c r="B12" s="176" t="s">
        <v>197</v>
      </c>
      <c r="C12" s="176" t="s">
        <v>125</v>
      </c>
      <c r="D12" s="176" t="s">
        <v>219</v>
      </c>
      <c r="E12" s="193">
        <v>2014</v>
      </c>
      <c r="F12" s="176" t="s">
        <v>220</v>
      </c>
      <c r="G12" s="214" t="s">
        <v>221</v>
      </c>
      <c r="H12" s="216">
        <v>1100000</v>
      </c>
      <c r="I12" s="217"/>
      <c r="J12" s="216">
        <v>0</v>
      </c>
      <c r="K12" s="216">
        <v>1060000</v>
      </c>
      <c r="L12" s="216">
        <v>120000</v>
      </c>
      <c r="M12" s="216">
        <v>0</v>
      </c>
      <c r="N12" s="216">
        <v>17100</v>
      </c>
      <c r="O12" s="216"/>
      <c r="P12" s="242" t="s">
        <v>197</v>
      </c>
      <c r="Q12" s="236" t="s">
        <v>223</v>
      </c>
      <c r="R12" s="26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9" customHeight="1" x14ac:dyDescent="0.25">
      <c r="A13" s="245"/>
      <c r="B13" s="262"/>
      <c r="C13" s="262"/>
      <c r="D13" s="263" t="s">
        <v>219</v>
      </c>
      <c r="E13" s="263">
        <v>2014</v>
      </c>
      <c r="F13" s="263" t="s">
        <v>205</v>
      </c>
      <c r="G13" s="265" t="s">
        <v>221</v>
      </c>
      <c r="H13" s="266">
        <v>300000</v>
      </c>
      <c r="I13" s="266"/>
      <c r="J13" s="267"/>
      <c r="K13" s="266">
        <v>300000</v>
      </c>
      <c r="L13" s="267"/>
      <c r="M13" s="267"/>
      <c r="N13" s="267"/>
      <c r="O13" s="267"/>
      <c r="P13" s="280"/>
      <c r="Q13" s="281" t="s">
        <v>280</v>
      </c>
      <c r="R13" s="2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9" customHeight="1" x14ac:dyDescent="0.25">
      <c r="A14" s="245"/>
      <c r="B14" s="262"/>
      <c r="C14" s="262"/>
      <c r="D14" s="263" t="s">
        <v>219</v>
      </c>
      <c r="E14" s="263">
        <v>2014</v>
      </c>
      <c r="F14" s="263" t="s">
        <v>281</v>
      </c>
      <c r="G14" s="265" t="s">
        <v>221</v>
      </c>
      <c r="H14" s="266">
        <v>400000</v>
      </c>
      <c r="I14" s="266"/>
      <c r="J14" s="267"/>
      <c r="K14" s="266">
        <v>400000</v>
      </c>
      <c r="L14" s="267"/>
      <c r="M14" s="267"/>
      <c r="N14" s="267"/>
      <c r="O14" s="267"/>
      <c r="P14" s="280"/>
      <c r="Q14" s="281" t="s">
        <v>280</v>
      </c>
      <c r="R14" s="26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9" customHeight="1" x14ac:dyDescent="0.25">
      <c r="A15" s="228"/>
      <c r="B15" s="230"/>
      <c r="C15" s="230"/>
      <c r="D15" s="58" t="s">
        <v>218</v>
      </c>
      <c r="E15" s="58">
        <v>2014</v>
      </c>
      <c r="F15" s="57" t="s">
        <v>90</v>
      </c>
      <c r="G15" s="229" t="s">
        <v>221</v>
      </c>
      <c r="H15" s="60">
        <v>400000</v>
      </c>
      <c r="I15" s="61">
        <v>385000</v>
      </c>
      <c r="J15" s="60">
        <v>0</v>
      </c>
      <c r="K15" s="61">
        <v>265000</v>
      </c>
      <c r="L15" s="60">
        <v>120000</v>
      </c>
      <c r="M15" s="60">
        <v>0</v>
      </c>
      <c r="N15" s="61">
        <v>5800</v>
      </c>
      <c r="O15" s="60"/>
      <c r="P15" s="87" t="s">
        <v>197</v>
      </c>
      <c r="Q15" s="88" t="s">
        <v>282</v>
      </c>
      <c r="R15" s="2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42" customHeight="1" x14ac:dyDescent="0.25">
      <c r="A16" s="228"/>
      <c r="B16" s="230"/>
      <c r="C16" s="230"/>
      <c r="D16" s="58" t="s">
        <v>249</v>
      </c>
      <c r="E16" s="58">
        <v>2014</v>
      </c>
      <c r="F16" s="57" t="s">
        <v>90</v>
      </c>
      <c r="G16" s="229" t="s">
        <v>221</v>
      </c>
      <c r="H16" s="60">
        <v>235000</v>
      </c>
      <c r="I16" s="61">
        <v>236000</v>
      </c>
      <c r="J16" s="60">
        <v>0</v>
      </c>
      <c r="K16" s="61">
        <v>116000</v>
      </c>
      <c r="L16" s="304">
        <v>120000</v>
      </c>
      <c r="M16" s="305">
        <v>0</v>
      </c>
      <c r="N16" s="61">
        <v>4000</v>
      </c>
      <c r="O16" s="60"/>
      <c r="P16" s="60" t="s">
        <v>197</v>
      </c>
      <c r="Q16" s="91" t="s">
        <v>292</v>
      </c>
      <c r="R16" s="2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7.75" customHeight="1" x14ac:dyDescent="0.25">
      <c r="A17" s="228"/>
      <c r="B17" s="230"/>
      <c r="C17" s="230"/>
      <c r="D17" s="58" t="s">
        <v>218</v>
      </c>
      <c r="E17" s="58">
        <v>2014</v>
      </c>
      <c r="F17" s="57" t="s">
        <v>239</v>
      </c>
      <c r="G17" s="229" t="s">
        <v>221</v>
      </c>
      <c r="H17" s="60">
        <v>400000</v>
      </c>
      <c r="I17" s="61">
        <v>416000</v>
      </c>
      <c r="J17" s="60"/>
      <c r="K17" s="207">
        <v>161000</v>
      </c>
      <c r="L17" s="60">
        <v>120000</v>
      </c>
      <c r="M17" s="60">
        <v>135000</v>
      </c>
      <c r="N17" s="60">
        <v>17100</v>
      </c>
      <c r="O17" s="60"/>
      <c r="P17" s="57" t="s">
        <v>197</v>
      </c>
      <c r="Q17" s="91"/>
      <c r="R17" s="26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3.5" customHeight="1" x14ac:dyDescent="0.25">
      <c r="A18" s="56" t="s">
        <v>80</v>
      </c>
      <c r="B18" s="57" t="s">
        <v>197</v>
      </c>
      <c r="C18" s="57" t="s">
        <v>293</v>
      </c>
      <c r="D18" s="58" t="s">
        <v>294</v>
      </c>
      <c r="E18" s="58">
        <v>2014</v>
      </c>
      <c r="F18" s="57" t="s">
        <v>255</v>
      </c>
      <c r="G18" s="229" t="s">
        <v>221</v>
      </c>
      <c r="H18" s="60">
        <v>600000</v>
      </c>
      <c r="I18" s="61">
        <v>210000</v>
      </c>
      <c r="J18" s="60">
        <v>0</v>
      </c>
      <c r="K18" s="61">
        <v>0</v>
      </c>
      <c r="L18" s="60"/>
      <c r="M18" s="61">
        <v>210000</v>
      </c>
      <c r="N18" s="60">
        <v>25500</v>
      </c>
      <c r="O18" s="230"/>
      <c r="P18" s="230"/>
      <c r="Q18" s="88" t="s">
        <v>295</v>
      </c>
      <c r="R18" s="2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7.75" customHeight="1" x14ac:dyDescent="0.25">
      <c r="A19" s="92"/>
      <c r="B19" s="103"/>
      <c r="C19" s="103"/>
      <c r="D19" s="103"/>
      <c r="E19" s="103"/>
      <c r="F19" s="103"/>
      <c r="G19" s="139" t="s">
        <v>161</v>
      </c>
      <c r="H19" s="106">
        <f t="shared" ref="H19:N19" si="2">SUM(H12:H17,H18)</f>
        <v>3435000</v>
      </c>
      <c r="I19" s="106">
        <f t="shared" si="2"/>
        <v>1247000</v>
      </c>
      <c r="J19" s="106">
        <f t="shared" si="2"/>
        <v>0</v>
      </c>
      <c r="K19" s="106">
        <f t="shared" si="2"/>
        <v>2302000</v>
      </c>
      <c r="L19" s="106">
        <f t="shared" si="2"/>
        <v>480000</v>
      </c>
      <c r="M19" s="106">
        <f t="shared" si="2"/>
        <v>345000</v>
      </c>
      <c r="N19" s="106">
        <f t="shared" si="2"/>
        <v>69500</v>
      </c>
      <c r="O19" s="106">
        <f>SUM(O12:O18)</f>
        <v>0</v>
      </c>
      <c r="P19" s="103"/>
      <c r="Q19" s="185"/>
      <c r="R19" s="26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75" customHeight="1" x14ac:dyDescent="0.25">
      <c r="A20" s="314"/>
      <c r="B20" s="157"/>
      <c r="C20" s="157"/>
      <c r="D20" s="156"/>
      <c r="E20" s="156"/>
      <c r="F20" s="156"/>
      <c r="G20" s="157"/>
      <c r="H20" s="326"/>
      <c r="I20" s="326"/>
      <c r="J20" s="326"/>
      <c r="K20" s="326"/>
      <c r="L20" s="326"/>
      <c r="M20" s="326"/>
      <c r="N20" s="326"/>
      <c r="O20" s="157"/>
      <c r="P20" s="157"/>
      <c r="Q20" s="159"/>
      <c r="R20" s="2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7" customHeight="1" x14ac:dyDescent="0.25">
      <c r="A21" s="175" t="s">
        <v>143</v>
      </c>
      <c r="B21" s="176" t="s">
        <v>78</v>
      </c>
      <c r="C21" s="176" t="s">
        <v>125</v>
      </c>
      <c r="D21" s="214" t="s">
        <v>265</v>
      </c>
      <c r="E21" s="193">
        <v>2014</v>
      </c>
      <c r="F21" s="176" t="s">
        <v>266</v>
      </c>
      <c r="G21" s="265" t="s">
        <v>299</v>
      </c>
      <c r="H21" s="216">
        <v>75000</v>
      </c>
      <c r="I21" s="216">
        <v>75000</v>
      </c>
      <c r="J21" s="216"/>
      <c r="K21" s="176"/>
      <c r="L21" s="216"/>
      <c r="M21" s="216">
        <v>75000</v>
      </c>
      <c r="N21" s="216">
        <v>3000</v>
      </c>
      <c r="O21" s="176"/>
      <c r="P21" s="176" t="s">
        <v>78</v>
      </c>
      <c r="Q21" s="328" t="s">
        <v>300</v>
      </c>
      <c r="R21" s="26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7" customHeight="1" x14ac:dyDescent="0.25">
      <c r="A22" s="56"/>
      <c r="B22" s="57"/>
      <c r="C22" s="57"/>
      <c r="D22" s="229" t="s">
        <v>269</v>
      </c>
      <c r="E22" s="263">
        <v>2014</v>
      </c>
      <c r="F22" s="57" t="s">
        <v>270</v>
      </c>
      <c r="G22" s="330" t="s">
        <v>299</v>
      </c>
      <c r="H22" s="60">
        <v>150000</v>
      </c>
      <c r="I22" s="60">
        <v>150000</v>
      </c>
      <c r="J22" s="60"/>
      <c r="K22" s="57"/>
      <c r="L22" s="60"/>
      <c r="M22" s="60">
        <v>150000</v>
      </c>
      <c r="N22" s="60">
        <v>6000</v>
      </c>
      <c r="O22" s="60"/>
      <c r="P22" s="60" t="s">
        <v>78</v>
      </c>
      <c r="Q22" s="90" t="s">
        <v>301</v>
      </c>
      <c r="R22" s="2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7" customHeight="1" x14ac:dyDescent="0.25">
      <c r="A23" s="56"/>
      <c r="B23" s="57"/>
      <c r="C23" s="57"/>
      <c r="D23" s="229" t="s">
        <v>302</v>
      </c>
      <c r="E23" s="263">
        <v>2014</v>
      </c>
      <c r="F23" s="57" t="s">
        <v>273</v>
      </c>
      <c r="G23" s="341" t="s">
        <v>303</v>
      </c>
      <c r="H23" s="60">
        <v>400000</v>
      </c>
      <c r="I23" s="60">
        <v>400000</v>
      </c>
      <c r="J23" s="61">
        <v>400000</v>
      </c>
      <c r="K23" s="57"/>
      <c r="L23" s="60"/>
      <c r="M23" s="60">
        <v>0</v>
      </c>
      <c r="N23" s="60">
        <v>5000</v>
      </c>
      <c r="O23" s="57"/>
      <c r="P23" s="57" t="s">
        <v>78</v>
      </c>
      <c r="Q23" s="88" t="s">
        <v>304</v>
      </c>
      <c r="R23" s="26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6.25" customHeight="1" x14ac:dyDescent="0.25">
      <c r="A24" s="92"/>
      <c r="B24" s="103"/>
      <c r="C24" s="103"/>
      <c r="D24" s="167"/>
      <c r="E24" s="167"/>
      <c r="F24" s="167"/>
      <c r="G24" s="139" t="s">
        <v>161</v>
      </c>
      <c r="H24" s="106">
        <f t="shared" ref="H24:O24" si="3">SUM(H21:H23)</f>
        <v>625000</v>
      </c>
      <c r="I24" s="106">
        <f t="shared" si="3"/>
        <v>625000</v>
      </c>
      <c r="J24" s="106">
        <f t="shared" si="3"/>
        <v>400000</v>
      </c>
      <c r="K24" s="106">
        <f t="shared" si="3"/>
        <v>0</v>
      </c>
      <c r="L24" s="106">
        <f t="shared" si="3"/>
        <v>0</v>
      </c>
      <c r="M24" s="106">
        <f t="shared" si="3"/>
        <v>225000</v>
      </c>
      <c r="N24" s="106">
        <f t="shared" si="3"/>
        <v>14000</v>
      </c>
      <c r="O24" s="106">
        <f t="shared" si="3"/>
        <v>0</v>
      </c>
      <c r="P24" s="183"/>
      <c r="Q24" s="134"/>
      <c r="R24" s="2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6.25" customHeight="1" x14ac:dyDescent="0.25">
      <c r="A25" s="150"/>
      <c r="B25" s="151"/>
      <c r="C25" s="151"/>
      <c r="D25" s="176"/>
      <c r="E25" s="176"/>
      <c r="F25" s="176"/>
      <c r="G25" s="176"/>
      <c r="H25" s="216"/>
      <c r="I25" s="216"/>
      <c r="J25" s="216"/>
      <c r="K25" s="216"/>
      <c r="L25" s="216"/>
      <c r="M25" s="216"/>
      <c r="N25" s="216"/>
      <c r="O25" s="216"/>
      <c r="P25" s="216"/>
      <c r="Q25" s="236"/>
      <c r="R25" s="2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" customHeight="1" x14ac:dyDescent="0.25">
      <c r="A26" s="92"/>
      <c r="B26" s="103"/>
      <c r="C26" s="103"/>
      <c r="D26" s="103"/>
      <c r="E26" s="103"/>
      <c r="F26" s="103"/>
      <c r="G26" s="139" t="s">
        <v>111</v>
      </c>
      <c r="H26" s="106">
        <f t="shared" ref="H26:O26" si="4">(H10+H19)+H24</f>
        <v>6510000</v>
      </c>
      <c r="I26" s="106">
        <f t="shared" si="4"/>
        <v>4667000</v>
      </c>
      <c r="J26" s="106">
        <f t="shared" si="4"/>
        <v>753000</v>
      </c>
      <c r="K26" s="106">
        <f t="shared" si="4"/>
        <v>4324000</v>
      </c>
      <c r="L26" s="106">
        <f t="shared" si="4"/>
        <v>767000</v>
      </c>
      <c r="M26" s="106">
        <f t="shared" si="4"/>
        <v>570000</v>
      </c>
      <c r="N26" s="106">
        <f t="shared" si="4"/>
        <v>133500</v>
      </c>
      <c r="O26" s="106">
        <f t="shared" si="4"/>
        <v>0</v>
      </c>
      <c r="P26" s="103"/>
      <c r="Q26" s="185"/>
      <c r="R26" s="26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7" customHeight="1" x14ac:dyDescent="0.25">
      <c r="A27" s="158"/>
      <c r="B27" s="158"/>
      <c r="C27" s="158"/>
      <c r="D27" s="158"/>
      <c r="E27" s="158"/>
      <c r="F27" s="158"/>
      <c r="G27" s="346"/>
      <c r="H27" s="347"/>
      <c r="I27" s="347"/>
      <c r="J27" s="347"/>
      <c r="K27" s="347"/>
      <c r="L27" s="347"/>
      <c r="M27" s="347"/>
      <c r="N27" s="347"/>
      <c r="O27" s="347"/>
      <c r="P27" s="347"/>
      <c r="Q27" s="15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" customHeight="1" x14ac:dyDescent="0.25">
      <c r="A28" s="1"/>
      <c r="B28" s="1"/>
      <c r="C28" s="1"/>
      <c r="D28" s="1"/>
      <c r="E28" s="1"/>
      <c r="F28" s="1"/>
      <c r="G28" s="359"/>
      <c r="H28" s="5"/>
      <c r="I28" s="5"/>
      <c r="J28" s="5"/>
      <c r="K28" s="5"/>
      <c r="L28" s="5"/>
      <c r="M28" s="5"/>
      <c r="N28" s="5"/>
      <c r="O28" s="5"/>
      <c r="P28" s="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7" customHeight="1" x14ac:dyDescent="0.25">
      <c r="A29" s="1"/>
      <c r="B29" s="1"/>
      <c r="C29" s="1"/>
      <c r="D29" s="1"/>
      <c r="E29" s="1"/>
      <c r="F29" s="1"/>
      <c r="G29" s="359"/>
      <c r="H29" s="5"/>
      <c r="I29" s="5"/>
      <c r="J29" s="5"/>
      <c r="K29" s="5"/>
      <c r="L29" s="5"/>
      <c r="M29" s="5"/>
      <c r="N29" s="5"/>
      <c r="O29" s="5"/>
      <c r="P29" s="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</sheetData>
  <mergeCells count="18">
    <mergeCell ref="N3:N4"/>
    <mergeCell ref="P3:P4"/>
    <mergeCell ref="Q3:Q4"/>
    <mergeCell ref="O3:O4"/>
    <mergeCell ref="J3:J4"/>
    <mergeCell ref="L3:L4"/>
    <mergeCell ref="K3:K4"/>
    <mergeCell ref="D3:D4"/>
    <mergeCell ref="A1:H1"/>
    <mergeCell ref="H3:H4"/>
    <mergeCell ref="G3:G4"/>
    <mergeCell ref="M3:M4"/>
    <mergeCell ref="I3:I4"/>
    <mergeCell ref="F3:F4"/>
    <mergeCell ref="E3:E4"/>
    <mergeCell ref="A3:A4"/>
    <mergeCell ref="B3:B4"/>
    <mergeCell ref="C3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workbookViewId="0"/>
  </sheetViews>
  <sheetFormatPr defaultColWidth="17.33203125" defaultRowHeight="15.75" customHeight="1" x14ac:dyDescent="0.25"/>
  <cols>
    <col min="1" max="1" width="29.88671875" customWidth="1"/>
    <col min="2" max="2" width="17.88671875" customWidth="1"/>
    <col min="3" max="3" width="16.33203125" customWidth="1"/>
    <col min="4" max="4" width="11.33203125" customWidth="1"/>
    <col min="5" max="5" width="16.6640625" customWidth="1"/>
    <col min="6" max="6" width="30.109375" customWidth="1"/>
    <col min="7" max="7" width="13" customWidth="1"/>
    <col min="8" max="8" width="11.33203125" customWidth="1"/>
    <col min="9" max="14" width="8" customWidth="1"/>
  </cols>
  <sheetData>
    <row r="1" spans="1:14" ht="12.75" customHeight="1" x14ac:dyDescent="0.25">
      <c r="A1" s="1"/>
      <c r="B1" s="1"/>
      <c r="C1" s="1"/>
      <c r="D1" s="1"/>
      <c r="E1" s="1"/>
      <c r="F1" s="1"/>
      <c r="G1" s="1"/>
      <c r="H1" s="1"/>
      <c r="I1" s="7" t="str">
        <f>Cover!N1</f>
        <v>2015Clearwater AOP</v>
      </c>
      <c r="J1" s="1"/>
      <c r="K1" s="1"/>
      <c r="L1" s="1"/>
      <c r="M1" s="1"/>
      <c r="N1" s="1"/>
    </row>
    <row r="2" spans="1:14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25">
      <c r="A3" s="497" t="s">
        <v>52</v>
      </c>
      <c r="B3" s="475"/>
      <c r="C3" s="475"/>
      <c r="D3" s="475"/>
      <c r="E3" s="475"/>
      <c r="F3" s="475"/>
      <c r="G3" s="475"/>
      <c r="H3" s="475"/>
      <c r="I3" s="1"/>
      <c r="J3" s="1"/>
      <c r="K3" s="1"/>
      <c r="L3" s="1"/>
      <c r="M3" s="1"/>
      <c r="N3" s="1"/>
    </row>
    <row r="4" spans="1:14" ht="18" customHeight="1" x14ac:dyDescent="0.25">
      <c r="A4" s="475"/>
      <c r="B4" s="475"/>
      <c r="C4" s="475"/>
      <c r="D4" s="475"/>
      <c r="E4" s="475"/>
      <c r="F4" s="475"/>
      <c r="G4" s="475"/>
      <c r="H4" s="475"/>
      <c r="I4" s="1"/>
      <c r="J4" s="1"/>
      <c r="K4" s="1"/>
      <c r="L4" s="1"/>
      <c r="M4" s="1"/>
      <c r="N4" s="1"/>
    </row>
    <row r="5" spans="1:14" ht="12.75" customHeight="1" x14ac:dyDescent="0.25">
      <c r="A5" s="495" t="s">
        <v>53</v>
      </c>
      <c r="B5" s="496" t="s">
        <v>57</v>
      </c>
      <c r="C5" s="475"/>
      <c r="D5" s="475"/>
      <c r="E5" s="491" t="s">
        <v>75</v>
      </c>
      <c r="F5" s="492" t="s">
        <v>76</v>
      </c>
      <c r="G5" s="32"/>
      <c r="H5" s="1"/>
      <c r="I5" s="1"/>
      <c r="J5" s="1"/>
      <c r="K5" s="1"/>
      <c r="L5" s="1"/>
      <c r="M5" s="1"/>
      <c r="N5" s="1"/>
    </row>
    <row r="6" spans="1:14" ht="13.5" customHeight="1" x14ac:dyDescent="0.25">
      <c r="A6" s="475"/>
      <c r="B6" s="77" t="s">
        <v>77</v>
      </c>
      <c r="C6" s="77" t="s">
        <v>122</v>
      </c>
      <c r="D6" s="77" t="s">
        <v>123</v>
      </c>
      <c r="E6" s="475"/>
      <c r="F6" s="475"/>
      <c r="G6" s="32"/>
      <c r="H6" s="1"/>
      <c r="I6" s="1"/>
      <c r="J6" s="1"/>
      <c r="K6" s="1"/>
      <c r="L6" s="1"/>
      <c r="M6" s="1"/>
      <c r="N6" s="1"/>
    </row>
    <row r="7" spans="1:14" ht="13.5" customHeight="1" x14ac:dyDescent="0.25">
      <c r="A7" s="80" t="s">
        <v>73</v>
      </c>
      <c r="B7" s="82">
        <v>307</v>
      </c>
      <c r="C7" s="82">
        <v>4391</v>
      </c>
      <c r="D7" s="82">
        <v>1061</v>
      </c>
      <c r="E7" s="84">
        <f t="shared" ref="E7:E11" si="0">SUM(B7:D7)</f>
        <v>5759</v>
      </c>
      <c r="F7" s="493">
        <v>1988</v>
      </c>
      <c r="G7" s="85"/>
      <c r="H7" s="1"/>
      <c r="I7" s="1"/>
      <c r="J7" s="1"/>
      <c r="K7" s="1"/>
      <c r="L7" s="1"/>
      <c r="M7" s="1"/>
      <c r="N7" s="1"/>
    </row>
    <row r="8" spans="1:14" ht="13.5" customHeight="1" x14ac:dyDescent="0.25">
      <c r="A8" s="110" t="s">
        <v>128</v>
      </c>
      <c r="B8" s="111"/>
      <c r="C8" s="111"/>
      <c r="D8" s="111"/>
      <c r="E8" s="84">
        <f t="shared" si="0"/>
        <v>0</v>
      </c>
      <c r="F8" s="475"/>
      <c r="G8" s="85"/>
      <c r="H8" s="1"/>
      <c r="I8" s="102"/>
      <c r="J8" s="1"/>
      <c r="K8" s="1"/>
      <c r="L8" s="1"/>
      <c r="M8" s="1"/>
      <c r="N8" s="1"/>
    </row>
    <row r="9" spans="1:14" ht="13.5" customHeight="1" x14ac:dyDescent="0.25">
      <c r="A9" s="110" t="s">
        <v>165</v>
      </c>
      <c r="B9" s="113"/>
      <c r="C9" s="113">
        <v>272</v>
      </c>
      <c r="D9" s="113">
        <v>46</v>
      </c>
      <c r="E9" s="84">
        <f t="shared" si="0"/>
        <v>318</v>
      </c>
      <c r="F9" s="475"/>
      <c r="G9" s="85"/>
      <c r="H9" s="1"/>
      <c r="I9" s="102"/>
      <c r="J9" s="1"/>
      <c r="K9" s="1"/>
      <c r="L9" s="1"/>
      <c r="M9" s="1"/>
      <c r="N9" s="1"/>
    </row>
    <row r="10" spans="1:14" ht="13.5" customHeight="1" x14ac:dyDescent="0.25">
      <c r="A10" s="122" t="s">
        <v>166</v>
      </c>
      <c r="B10" s="111"/>
      <c r="C10" s="111"/>
      <c r="D10" s="111"/>
      <c r="E10" s="84">
        <f t="shared" si="0"/>
        <v>0</v>
      </c>
      <c r="F10" s="475"/>
      <c r="G10" s="85"/>
      <c r="H10" s="1"/>
      <c r="I10" s="124"/>
      <c r="J10" s="1"/>
      <c r="K10" s="1"/>
      <c r="L10" s="1"/>
      <c r="M10" s="1"/>
      <c r="N10" s="1"/>
    </row>
    <row r="11" spans="1:14" ht="15.75" customHeight="1" x14ac:dyDescent="0.25">
      <c r="A11" s="161" t="s">
        <v>174</v>
      </c>
      <c r="B11" s="162">
        <v>83</v>
      </c>
      <c r="C11" s="162">
        <v>1965</v>
      </c>
      <c r="D11" s="162">
        <v>282</v>
      </c>
      <c r="E11" s="84">
        <f t="shared" si="0"/>
        <v>2330</v>
      </c>
      <c r="F11" s="173">
        <v>1080</v>
      </c>
      <c r="G11" s="197" t="s">
        <v>196</v>
      </c>
      <c r="H11" s="1"/>
      <c r="I11" s="124"/>
      <c r="J11" s="1"/>
      <c r="K11" s="1"/>
      <c r="L11" s="1"/>
      <c r="M11" s="1"/>
      <c r="N11" s="198"/>
    </row>
    <row r="12" spans="1:14" ht="15" customHeight="1" x14ac:dyDescent="0.25">
      <c r="A12" s="199" t="s">
        <v>75</v>
      </c>
      <c r="B12" s="200"/>
      <c r="C12" s="200"/>
      <c r="D12" s="200"/>
      <c r="E12" s="202">
        <f>SUM(E7:E11)</f>
        <v>8407</v>
      </c>
      <c r="F12" s="204">
        <f>SUM(F7:F11)</f>
        <v>3068</v>
      </c>
      <c r="G12" s="1"/>
      <c r="H12" s="1"/>
      <c r="I12" s="124"/>
      <c r="J12" s="1"/>
      <c r="K12" s="1"/>
      <c r="L12" s="1"/>
      <c r="M12" s="1"/>
      <c r="N12" s="1"/>
    </row>
    <row r="13" spans="1:14" ht="15" customHeight="1" x14ac:dyDescent="0.25">
      <c r="A13" s="45" t="s">
        <v>213</v>
      </c>
      <c r="B13" s="206"/>
      <c r="C13" s="17"/>
      <c r="D13" s="17"/>
      <c r="E13" s="17"/>
      <c r="F13" s="17"/>
      <c r="G13" s="1"/>
      <c r="H13" s="1"/>
      <c r="I13" s="124"/>
      <c r="J13" s="1"/>
      <c r="K13" s="1"/>
      <c r="L13" s="1"/>
      <c r="M13" s="1"/>
      <c r="N13" s="1"/>
    </row>
    <row r="14" spans="1:14" ht="15.75" customHeight="1" x14ac:dyDescent="0.25">
      <c r="A14" s="497" t="s">
        <v>216</v>
      </c>
      <c r="B14" s="475"/>
      <c r="C14" s="475"/>
      <c r="D14" s="475"/>
      <c r="E14" s="475"/>
      <c r="F14" s="475"/>
      <c r="G14" s="475"/>
      <c r="H14" s="475"/>
      <c r="I14" s="124"/>
      <c r="J14" s="1"/>
      <c r="K14" s="1"/>
      <c r="L14" s="1"/>
      <c r="M14" s="1"/>
      <c r="N14" s="1"/>
    </row>
    <row r="15" spans="1:14" ht="24" customHeight="1" x14ac:dyDescent="0.25">
      <c r="A15" s="475"/>
      <c r="B15" s="475"/>
      <c r="C15" s="475"/>
      <c r="D15" s="475"/>
      <c r="E15" s="475"/>
      <c r="F15" s="475"/>
      <c r="G15" s="475"/>
      <c r="H15" s="475"/>
      <c r="I15" s="124"/>
      <c r="J15" s="1"/>
      <c r="K15" s="1"/>
      <c r="L15" s="1"/>
      <c r="M15" s="1"/>
      <c r="N15" s="1"/>
    </row>
    <row r="16" spans="1:14" ht="13.5" customHeight="1" x14ac:dyDescent="0.3">
      <c r="A16" s="39" t="s">
        <v>53</v>
      </c>
      <c r="B16" s="208" t="s">
        <v>75</v>
      </c>
      <c r="C16" s="31" t="s">
        <v>217</v>
      </c>
      <c r="D16" s="496" t="s">
        <v>33</v>
      </c>
      <c r="E16" s="475"/>
      <c r="F16" s="475"/>
      <c r="G16" s="209"/>
      <c r="H16" s="1"/>
      <c r="I16" s="102"/>
      <c r="J16" s="1"/>
      <c r="K16" s="1"/>
      <c r="L16" s="1"/>
      <c r="M16" s="1"/>
      <c r="N16" s="1"/>
    </row>
    <row r="17" spans="1:14" ht="15" customHeight="1" x14ac:dyDescent="0.25">
      <c r="A17" s="56" t="s">
        <v>218</v>
      </c>
      <c r="B17" s="244">
        <v>1389</v>
      </c>
      <c r="C17" s="244">
        <v>326</v>
      </c>
      <c r="D17" s="494" t="s">
        <v>247</v>
      </c>
      <c r="E17" s="475"/>
      <c r="F17" s="475"/>
      <c r="G17" s="26"/>
      <c r="H17" s="3"/>
      <c r="I17" s="264"/>
      <c r="J17" s="1"/>
      <c r="K17" s="1"/>
      <c r="L17" s="1"/>
      <c r="M17" s="1"/>
      <c r="N17" s="1"/>
    </row>
    <row r="18" spans="1:14" ht="14.25" customHeight="1" x14ac:dyDescent="0.25">
      <c r="A18" s="56" t="s">
        <v>264</v>
      </c>
      <c r="B18" s="244">
        <v>2133</v>
      </c>
      <c r="C18" s="244">
        <v>896</v>
      </c>
      <c r="D18" s="494"/>
      <c r="E18" s="475"/>
      <c r="F18" s="475"/>
      <c r="G18" s="282"/>
      <c r="H18" s="3"/>
      <c r="I18" s="3"/>
      <c r="J18" s="3"/>
      <c r="K18" s="1"/>
      <c r="L18" s="1"/>
      <c r="M18" s="1"/>
      <c r="N18" s="1"/>
    </row>
    <row r="19" spans="1:14" ht="14.25" customHeight="1" x14ac:dyDescent="0.25">
      <c r="A19" s="56" t="s">
        <v>90</v>
      </c>
      <c r="B19" s="244">
        <v>1679</v>
      </c>
      <c r="C19" s="244"/>
      <c r="D19" s="494" t="s">
        <v>283</v>
      </c>
      <c r="E19" s="475"/>
      <c r="F19" s="475"/>
      <c r="G19" s="282"/>
      <c r="H19" s="3"/>
      <c r="I19" s="3"/>
      <c r="J19" s="3"/>
      <c r="K19" s="1"/>
      <c r="L19" s="1"/>
      <c r="M19" s="1"/>
      <c r="N19" s="1"/>
    </row>
    <row r="20" spans="1:14" ht="14.25" customHeight="1" x14ac:dyDescent="0.25">
      <c r="A20" s="56" t="s">
        <v>284</v>
      </c>
      <c r="B20" s="244">
        <v>993</v>
      </c>
      <c r="C20" s="244">
        <v>326</v>
      </c>
      <c r="D20" s="494" t="s">
        <v>285</v>
      </c>
      <c r="E20" s="475"/>
      <c r="F20" s="475"/>
      <c r="G20" s="282"/>
      <c r="H20" s="3"/>
      <c r="I20" s="3"/>
      <c r="J20" s="3"/>
      <c r="K20" s="1"/>
      <c r="L20" s="1"/>
      <c r="M20" s="1"/>
      <c r="N20" s="1"/>
    </row>
    <row r="21" spans="1:14" ht="14.25" customHeight="1" x14ac:dyDescent="0.25">
      <c r="A21" s="284" t="s">
        <v>286</v>
      </c>
      <c r="B21" s="285"/>
      <c r="C21" s="286">
        <v>426</v>
      </c>
      <c r="D21" s="287" t="s">
        <v>287</v>
      </c>
      <c r="E21" s="288"/>
      <c r="F21" s="289"/>
      <c r="G21" s="282"/>
      <c r="H21" s="3"/>
      <c r="I21" s="3"/>
      <c r="J21" s="3"/>
      <c r="K21" s="1"/>
      <c r="L21" s="1"/>
      <c r="M21" s="1"/>
      <c r="N21" s="1"/>
    </row>
    <row r="22" spans="1:14" ht="15" customHeight="1" x14ac:dyDescent="0.25">
      <c r="A22" s="300" t="s">
        <v>75</v>
      </c>
      <c r="B22" s="302">
        <f>SUM(B17:B20)</f>
        <v>6194</v>
      </c>
      <c r="C22" s="302">
        <f>SUM(C17:C21)</f>
        <v>1974</v>
      </c>
      <c r="D22" s="482"/>
      <c r="E22" s="475"/>
      <c r="F22" s="475"/>
      <c r="G22" s="282"/>
      <c r="H22" s="3"/>
      <c r="I22" s="3"/>
      <c r="J22" s="3"/>
      <c r="K22" s="1"/>
      <c r="L22" s="1"/>
      <c r="M22" s="1"/>
      <c r="N22" s="1"/>
    </row>
    <row r="23" spans="1:14" ht="14.25" customHeight="1" x14ac:dyDescent="0.25">
      <c r="A23" s="158"/>
      <c r="B23" s="158"/>
      <c r="C23" s="158"/>
      <c r="D23" s="158"/>
      <c r="E23" s="158"/>
      <c r="F23" s="158"/>
      <c r="G23" s="1"/>
      <c r="H23" s="1"/>
      <c r="I23" s="1"/>
      <c r="J23" s="3"/>
      <c r="K23" s="1"/>
      <c r="L23" s="1"/>
      <c r="M23" s="1"/>
      <c r="N23" s="1"/>
    </row>
    <row r="24" spans="1:14" ht="15" customHeight="1" x14ac:dyDescent="0.25">
      <c r="A24" s="1"/>
      <c r="B24" s="1"/>
      <c r="C24" s="1"/>
      <c r="D24" s="1"/>
      <c r="E24" s="1"/>
      <c r="F24" s="17"/>
      <c r="G24" s="5"/>
      <c r="H24" s="1"/>
      <c r="I24" s="1"/>
      <c r="J24" s="1"/>
      <c r="K24" s="1"/>
      <c r="L24" s="1"/>
      <c r="M24" s="1"/>
      <c r="N24" s="1"/>
    </row>
    <row r="25" spans="1:14" ht="21" customHeight="1" x14ac:dyDescent="0.4">
      <c r="A25" s="306" t="s">
        <v>291</v>
      </c>
      <c r="B25" s="307"/>
      <c r="C25" s="307"/>
      <c r="D25" s="307"/>
      <c r="E25" s="307"/>
      <c r="F25" s="307"/>
      <c r="G25" s="5"/>
      <c r="H25" s="1"/>
      <c r="I25" s="1"/>
      <c r="J25" s="1"/>
      <c r="K25" s="1"/>
      <c r="L25" s="1"/>
      <c r="M25" s="1"/>
      <c r="N25" s="1"/>
    </row>
    <row r="26" spans="1:14" ht="12.75" customHeight="1" x14ac:dyDescent="0.25">
      <c r="A26" s="495" t="s">
        <v>53</v>
      </c>
      <c r="B26" s="496" t="s">
        <v>57</v>
      </c>
      <c r="C26" s="475"/>
      <c r="D26" s="475"/>
      <c r="E26" s="491" t="s">
        <v>75</v>
      </c>
      <c r="F26" s="489" t="s">
        <v>217</v>
      </c>
      <c r="G26" s="85"/>
      <c r="H26" s="1"/>
      <c r="I26" s="1"/>
      <c r="J26" s="1"/>
      <c r="K26" s="1"/>
      <c r="L26" s="1"/>
      <c r="M26" s="1"/>
      <c r="N26" s="1"/>
    </row>
    <row r="27" spans="1:14" ht="13.5" customHeight="1" x14ac:dyDescent="0.25">
      <c r="A27" s="475"/>
      <c r="B27" s="77" t="s">
        <v>77</v>
      </c>
      <c r="C27" s="77" t="s">
        <v>122</v>
      </c>
      <c r="D27" s="77" t="s">
        <v>123</v>
      </c>
      <c r="E27" s="475"/>
      <c r="F27" s="475"/>
      <c r="G27" s="321"/>
      <c r="H27" s="5"/>
      <c r="I27" s="1"/>
      <c r="J27" s="1"/>
      <c r="K27" s="1"/>
      <c r="L27" s="1"/>
      <c r="M27" s="1"/>
      <c r="N27" s="1"/>
    </row>
    <row r="28" spans="1:14" ht="13.5" customHeight="1" x14ac:dyDescent="0.25">
      <c r="A28" s="337" t="s">
        <v>139</v>
      </c>
      <c r="B28" s="338"/>
      <c r="C28" s="342">
        <v>32</v>
      </c>
      <c r="D28" s="342">
        <v>24</v>
      </c>
      <c r="E28" s="338">
        <f t="shared" ref="E28:E31" si="1">D28+C28</f>
        <v>56</v>
      </c>
      <c r="F28" s="493">
        <v>442</v>
      </c>
      <c r="G28" s="38"/>
      <c r="H28" s="1"/>
      <c r="I28" s="1"/>
      <c r="J28" s="1"/>
      <c r="K28" s="1"/>
      <c r="L28" s="1"/>
      <c r="M28" s="1"/>
      <c r="N28" s="1"/>
    </row>
    <row r="29" spans="1:14" ht="12.75" customHeight="1" x14ac:dyDescent="0.25">
      <c r="A29" s="337" t="s">
        <v>305</v>
      </c>
      <c r="B29" s="343"/>
      <c r="C29" s="342">
        <v>15</v>
      </c>
      <c r="D29" s="342">
        <v>5</v>
      </c>
      <c r="E29" s="338">
        <f t="shared" si="1"/>
        <v>20</v>
      </c>
      <c r="F29" s="475"/>
      <c r="G29" s="38"/>
      <c r="H29" s="1"/>
      <c r="I29" s="1"/>
      <c r="J29" s="1"/>
      <c r="K29" s="1"/>
      <c r="L29" s="1"/>
      <c r="M29" s="1"/>
      <c r="N29" s="1"/>
    </row>
    <row r="30" spans="1:14" ht="12.75" customHeight="1" x14ac:dyDescent="0.25">
      <c r="A30" s="56" t="s">
        <v>307</v>
      </c>
      <c r="B30" s="343"/>
      <c r="C30" s="342"/>
      <c r="D30" s="342"/>
      <c r="E30" s="338">
        <f t="shared" si="1"/>
        <v>0</v>
      </c>
      <c r="F30" s="475"/>
      <c r="G30" s="345"/>
      <c r="H30" s="1"/>
      <c r="I30" s="1"/>
      <c r="J30" s="1"/>
      <c r="K30" s="1"/>
      <c r="L30" s="1"/>
      <c r="M30" s="1"/>
      <c r="N30" s="1"/>
    </row>
    <row r="31" spans="1:14" ht="13.5" customHeight="1" x14ac:dyDescent="0.25">
      <c r="A31" s="199" t="s">
        <v>75</v>
      </c>
      <c r="B31" s="200"/>
      <c r="C31" s="200">
        <f t="shared" ref="C31:D31" si="2">C30+C29+C28</f>
        <v>47</v>
      </c>
      <c r="D31" s="200">
        <f t="shared" si="2"/>
        <v>29</v>
      </c>
      <c r="E31" s="338">
        <f t="shared" si="1"/>
        <v>76</v>
      </c>
      <c r="F31" s="202">
        <f>SUM(F28:F30)</f>
        <v>442</v>
      </c>
      <c r="G31" s="355"/>
      <c r="H31" s="1"/>
      <c r="I31" s="1"/>
      <c r="J31" s="1"/>
      <c r="K31" s="1"/>
      <c r="L31" s="1"/>
      <c r="M31" s="1"/>
      <c r="N31" s="1"/>
    </row>
    <row r="32" spans="1:14" ht="12.75" customHeight="1" x14ac:dyDescent="0.25">
      <c r="A32" s="158"/>
      <c r="B32" s="357"/>
      <c r="C32" s="357"/>
      <c r="D32" s="357"/>
      <c r="E32" s="357"/>
      <c r="F32" s="158"/>
      <c r="G32" s="360"/>
      <c r="H32" s="1"/>
      <c r="I32" s="1"/>
      <c r="J32" s="1"/>
      <c r="K32" s="1"/>
      <c r="L32" s="1"/>
      <c r="M32" s="1"/>
      <c r="N32" s="1"/>
    </row>
    <row r="33" spans="1:14" ht="15" customHeight="1" x14ac:dyDescent="0.25">
      <c r="A33" s="1"/>
      <c r="B33" s="1"/>
      <c r="C33" s="5"/>
      <c r="D33" s="1"/>
      <c r="E33" s="1"/>
      <c r="F33" s="17"/>
      <c r="G33" s="1"/>
      <c r="H33" s="1"/>
      <c r="I33" s="1"/>
      <c r="J33" s="1"/>
      <c r="K33" s="1"/>
      <c r="L33" s="1"/>
      <c r="M33" s="1"/>
      <c r="N33" s="1"/>
    </row>
    <row r="34" spans="1:14" ht="15" customHeight="1" x14ac:dyDescent="0.25">
      <c r="A34" s="17"/>
      <c r="B34" s="17"/>
      <c r="C34" s="17"/>
      <c r="D34" s="17"/>
      <c r="E34" s="17"/>
      <c r="F34" s="17"/>
      <c r="G34" s="1"/>
      <c r="H34" s="1"/>
      <c r="I34" s="1"/>
      <c r="J34" s="1"/>
      <c r="K34" s="1"/>
      <c r="L34" s="1"/>
      <c r="M34" s="1"/>
      <c r="N34" s="1"/>
    </row>
    <row r="35" spans="1:14" ht="15" customHeight="1" x14ac:dyDescent="0.25">
      <c r="A35" s="17"/>
      <c r="B35" s="17"/>
      <c r="C35" s="17"/>
      <c r="D35" s="17"/>
      <c r="E35" s="17"/>
      <c r="F35" s="17"/>
      <c r="G35" s="1"/>
      <c r="H35" s="1"/>
      <c r="I35" s="1"/>
      <c r="J35" s="1"/>
      <c r="K35" s="1"/>
      <c r="L35" s="1"/>
      <c r="M35" s="1"/>
      <c r="N35" s="1"/>
    </row>
    <row r="36" spans="1:14" ht="15" customHeight="1" x14ac:dyDescent="0.25">
      <c r="A36" s="17"/>
      <c r="B36" s="17"/>
      <c r="C36" s="17"/>
      <c r="D36" s="17"/>
      <c r="E36" s="17"/>
      <c r="F36" s="17"/>
      <c r="G36" s="1"/>
      <c r="H36" s="1"/>
      <c r="I36" s="1"/>
      <c r="J36" s="1"/>
      <c r="K36" s="1"/>
      <c r="L36" s="1"/>
      <c r="M36" s="1"/>
      <c r="N36" s="1"/>
    </row>
    <row r="37" spans="1:14" ht="15" customHeight="1" x14ac:dyDescent="0.25">
      <c r="A37" s="17"/>
      <c r="B37" s="17"/>
      <c r="C37" s="17"/>
      <c r="D37" s="17"/>
      <c r="E37" s="17"/>
      <c r="F37" s="17"/>
      <c r="G37" s="1"/>
      <c r="H37" s="1"/>
      <c r="I37" s="1"/>
      <c r="J37" s="1"/>
      <c r="K37" s="1"/>
      <c r="L37" s="1"/>
      <c r="M37" s="1"/>
      <c r="N37" s="1"/>
    </row>
    <row r="38" spans="1:14" ht="15" customHeight="1" x14ac:dyDescent="0.25">
      <c r="A38" s="17"/>
      <c r="B38" s="17"/>
      <c r="C38" s="17"/>
      <c r="D38" s="17"/>
      <c r="E38" s="17"/>
      <c r="F38" s="17"/>
      <c r="G38" s="1"/>
      <c r="H38" s="1"/>
      <c r="I38" s="1"/>
      <c r="J38" s="1"/>
      <c r="K38" s="1"/>
      <c r="L38" s="1"/>
      <c r="M38" s="1"/>
      <c r="N38" s="1"/>
    </row>
    <row r="39" spans="1:14" ht="15" customHeight="1" x14ac:dyDescent="0.25">
      <c r="A39" s="17"/>
      <c r="B39" s="17"/>
      <c r="C39" s="17"/>
      <c r="D39" s="17"/>
      <c r="E39" s="17"/>
      <c r="F39" s="17"/>
      <c r="G39" s="1"/>
      <c r="H39" s="1"/>
      <c r="I39" s="1"/>
      <c r="J39" s="1"/>
      <c r="K39" s="1"/>
      <c r="L39" s="1"/>
      <c r="M39" s="1"/>
      <c r="N39" s="1"/>
    </row>
    <row r="40" spans="1:14" ht="15" customHeight="1" x14ac:dyDescent="0.25">
      <c r="A40" s="17"/>
      <c r="B40" s="17"/>
      <c r="C40" s="17"/>
      <c r="D40" s="17"/>
      <c r="E40" s="17"/>
      <c r="F40" s="17"/>
      <c r="G40" s="1"/>
      <c r="H40" s="1"/>
      <c r="I40" s="1"/>
      <c r="J40" s="1"/>
      <c r="K40" s="1"/>
      <c r="L40" s="1"/>
      <c r="M40" s="1"/>
      <c r="N40" s="1"/>
    </row>
    <row r="41" spans="1:14" ht="15" customHeight="1" x14ac:dyDescent="0.25">
      <c r="A41" s="1"/>
      <c r="B41" s="1"/>
      <c r="C41" s="1"/>
      <c r="D41" s="1"/>
      <c r="E41" s="1"/>
      <c r="F41" s="17"/>
      <c r="G41" s="1"/>
      <c r="H41" s="1"/>
      <c r="I41" s="1"/>
      <c r="J41" s="1"/>
      <c r="K41" s="1"/>
      <c r="L41" s="1"/>
      <c r="M41" s="1"/>
      <c r="N41" s="1"/>
    </row>
    <row r="42" spans="1:14" ht="15" customHeight="1" x14ac:dyDescent="0.25">
      <c r="A42" s="1"/>
      <c r="B42" s="1"/>
      <c r="C42" s="1"/>
      <c r="D42" s="1"/>
      <c r="E42" s="1"/>
      <c r="F42" s="17"/>
      <c r="G42" s="1"/>
      <c r="H42" s="1"/>
      <c r="I42" s="1"/>
      <c r="J42" s="1"/>
      <c r="K42" s="1"/>
      <c r="L42" s="1"/>
      <c r="M42" s="1"/>
      <c r="N42" s="1"/>
    </row>
    <row r="43" spans="1:14" ht="15" customHeight="1" x14ac:dyDescent="0.25">
      <c r="A43" s="1"/>
      <c r="B43" s="1"/>
      <c r="C43" s="1"/>
      <c r="D43" s="1"/>
      <c r="E43" s="1"/>
      <c r="F43" s="17"/>
      <c r="G43" s="1"/>
      <c r="H43" s="1"/>
      <c r="I43" s="1"/>
      <c r="J43" s="1"/>
      <c r="K43" s="1"/>
      <c r="L43" s="1"/>
      <c r="M43" s="1"/>
      <c r="N43" s="1"/>
    </row>
    <row r="44" spans="1:14" ht="15" customHeight="1" x14ac:dyDescent="0.25">
      <c r="A44" s="1"/>
      <c r="B44" s="1"/>
      <c r="C44" s="1"/>
      <c r="D44" s="1"/>
      <c r="E44" s="1"/>
      <c r="F44" s="17"/>
      <c r="G44" s="1"/>
      <c r="H44" s="1"/>
      <c r="I44" s="1"/>
      <c r="J44" s="1"/>
      <c r="K44" s="1"/>
      <c r="L44" s="1"/>
      <c r="M44" s="1"/>
      <c r="N44" s="1"/>
    </row>
    <row r="45" spans="1:14" ht="15" customHeight="1" x14ac:dyDescent="0.25">
      <c r="A45" s="1"/>
      <c r="B45" s="1"/>
      <c r="C45" s="1"/>
      <c r="D45" s="1"/>
      <c r="E45" s="1"/>
      <c r="F45" s="17"/>
      <c r="G45" s="1"/>
      <c r="H45" s="1"/>
      <c r="I45" s="1"/>
      <c r="J45" s="1"/>
      <c r="K45" s="1"/>
      <c r="L45" s="1"/>
      <c r="M45" s="1"/>
      <c r="N45" s="1"/>
    </row>
    <row r="46" spans="1:14" ht="15" customHeight="1" x14ac:dyDescent="0.25">
      <c r="A46" s="1"/>
      <c r="B46" s="1"/>
      <c r="C46" s="1"/>
      <c r="D46" s="1"/>
      <c r="E46" s="1"/>
      <c r="F46" s="17"/>
      <c r="G46" s="1"/>
      <c r="H46" s="1"/>
      <c r="I46" s="1"/>
      <c r="J46" s="1"/>
      <c r="K46" s="1"/>
      <c r="L46" s="1"/>
      <c r="M46" s="1"/>
      <c r="N46" s="1"/>
    </row>
    <row r="47" spans="1:14" ht="15" customHeight="1" x14ac:dyDescent="0.25">
      <c r="A47" s="1"/>
      <c r="B47" s="1"/>
      <c r="C47" s="1"/>
      <c r="D47" s="1"/>
      <c r="E47" s="1"/>
      <c r="F47" s="17"/>
      <c r="G47" s="1"/>
      <c r="H47" s="1"/>
      <c r="I47" s="1"/>
      <c r="J47" s="1"/>
      <c r="K47" s="1"/>
      <c r="L47" s="1"/>
      <c r="M47" s="1"/>
      <c r="N47" s="1"/>
    </row>
    <row r="48" spans="1:14" ht="15" customHeight="1" x14ac:dyDescent="0.25">
      <c r="A48" s="1"/>
      <c r="B48" s="1"/>
      <c r="C48" s="1"/>
      <c r="D48" s="1"/>
      <c r="E48" s="1"/>
      <c r="F48" s="17"/>
      <c r="G48" s="1"/>
      <c r="H48" s="1"/>
      <c r="I48" s="1"/>
      <c r="J48" s="1"/>
      <c r="K48" s="1"/>
      <c r="L48" s="1"/>
      <c r="M48" s="1"/>
      <c r="N48" s="1"/>
    </row>
    <row r="49" spans="1:14" ht="15" customHeight="1" x14ac:dyDescent="0.25">
      <c r="A49" s="17"/>
      <c r="B49" s="17"/>
      <c r="C49" s="17"/>
      <c r="D49" s="17"/>
      <c r="E49" s="17"/>
      <c r="F49" s="17"/>
      <c r="G49" s="1"/>
      <c r="H49" s="1"/>
      <c r="I49" s="1"/>
      <c r="J49" s="1"/>
      <c r="K49" s="1"/>
      <c r="L49" s="1"/>
      <c r="M49" s="1"/>
      <c r="N49" s="1"/>
    </row>
  </sheetData>
  <mergeCells count="18">
    <mergeCell ref="A3:H4"/>
    <mergeCell ref="A26:A27"/>
    <mergeCell ref="B26:D26"/>
    <mergeCell ref="D16:F16"/>
    <mergeCell ref="D17:F17"/>
    <mergeCell ref="D18:F18"/>
    <mergeCell ref="D19:F19"/>
    <mergeCell ref="E5:E6"/>
    <mergeCell ref="F5:F6"/>
    <mergeCell ref="F28:F30"/>
    <mergeCell ref="E26:E27"/>
    <mergeCell ref="F26:F27"/>
    <mergeCell ref="D20:F20"/>
    <mergeCell ref="D22:F22"/>
    <mergeCell ref="A14:H15"/>
    <mergeCell ref="A5:A6"/>
    <mergeCell ref="B5:D5"/>
    <mergeCell ref="F7:F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defaultColWidth="17.33203125" defaultRowHeight="15.75" customHeight="1" x14ac:dyDescent="0.25"/>
  <cols>
    <col min="1" max="1" width="20.109375" customWidth="1"/>
    <col min="2" max="2" width="33.5546875" customWidth="1"/>
    <col min="3" max="3" width="20.109375" customWidth="1"/>
    <col min="4" max="4" width="14.44140625" customWidth="1"/>
    <col min="5" max="5" width="34.109375" customWidth="1"/>
    <col min="6" max="6" width="26.5546875" customWidth="1"/>
    <col min="7" max="7" width="26" customWidth="1"/>
    <col min="8" max="8" width="20" customWidth="1"/>
  </cols>
  <sheetData>
    <row r="1" spans="1:8" ht="12.75" customHeight="1" x14ac:dyDescent="0.25">
      <c r="A1" s="1"/>
      <c r="B1" s="1"/>
      <c r="C1" s="1"/>
      <c r="D1" s="1"/>
      <c r="E1" s="1"/>
      <c r="F1" s="1"/>
      <c r="G1" s="1"/>
      <c r="H1" s="7" t="str">
        <f>Cover!N1</f>
        <v>2015Clearwater AOP</v>
      </c>
    </row>
    <row r="2" spans="1:8" ht="12.75" customHeight="1" x14ac:dyDescent="0.25">
      <c r="A2" s="1"/>
      <c r="B2" s="1"/>
      <c r="C2" s="1"/>
      <c r="D2" s="1"/>
      <c r="E2" s="1"/>
      <c r="F2" s="1"/>
      <c r="G2" s="1"/>
      <c r="H2" s="1"/>
    </row>
    <row r="3" spans="1:8" ht="20.25" customHeight="1" x14ac:dyDescent="0.3">
      <c r="A3" s="504" t="s">
        <v>8</v>
      </c>
      <c r="B3" s="475"/>
      <c r="C3" s="475"/>
      <c r="D3" s="475"/>
      <c r="E3" s="8"/>
      <c r="F3" s="504" t="s">
        <v>12</v>
      </c>
      <c r="G3" s="475"/>
      <c r="H3" s="475"/>
    </row>
    <row r="4" spans="1:8" ht="43.5" customHeight="1" x14ac:dyDescent="0.3">
      <c r="A4" s="475"/>
      <c r="B4" s="475"/>
      <c r="C4" s="475"/>
      <c r="D4" s="475"/>
      <c r="E4" s="8"/>
      <c r="F4" s="475"/>
      <c r="G4" s="475"/>
      <c r="H4" s="475"/>
    </row>
    <row r="5" spans="1:8" ht="16.5" customHeight="1" x14ac:dyDescent="0.25">
      <c r="A5" s="39" t="s">
        <v>13</v>
      </c>
      <c r="B5" s="31" t="s">
        <v>98</v>
      </c>
      <c r="C5" s="31" t="s">
        <v>99</v>
      </c>
      <c r="D5" s="40" t="s">
        <v>100</v>
      </c>
      <c r="E5" s="41"/>
      <c r="F5" s="42" t="s">
        <v>101</v>
      </c>
      <c r="G5" s="43" t="s">
        <v>102</v>
      </c>
      <c r="H5" s="44" t="s">
        <v>103</v>
      </c>
    </row>
    <row r="6" spans="1:8" ht="17.25" customHeight="1" x14ac:dyDescent="0.25">
      <c r="A6" s="46" t="s">
        <v>104</v>
      </c>
      <c r="B6" s="47"/>
      <c r="C6" s="47"/>
      <c r="D6" s="48"/>
      <c r="E6" s="41"/>
      <c r="F6" s="49" t="s">
        <v>105</v>
      </c>
      <c r="G6" s="50" t="s">
        <v>106</v>
      </c>
      <c r="H6" s="51" t="s">
        <v>107</v>
      </c>
    </row>
    <row r="7" spans="1:8" ht="25.5" customHeight="1" x14ac:dyDescent="0.25">
      <c r="A7" s="52" t="s">
        <v>108</v>
      </c>
      <c r="B7" s="53" t="s">
        <v>109</v>
      </c>
      <c r="C7" s="54" t="s">
        <v>110</v>
      </c>
      <c r="D7" s="96">
        <v>6000</v>
      </c>
      <c r="E7" s="41"/>
      <c r="F7" s="505" t="s">
        <v>153</v>
      </c>
      <c r="G7" s="97" t="s">
        <v>154</v>
      </c>
      <c r="H7" s="98" t="s">
        <v>155</v>
      </c>
    </row>
    <row r="8" spans="1:8" ht="25.5" customHeight="1" x14ac:dyDescent="0.25">
      <c r="A8" s="52" t="s">
        <v>156</v>
      </c>
      <c r="B8" s="53" t="s">
        <v>157</v>
      </c>
      <c r="C8" s="99">
        <v>200</v>
      </c>
      <c r="D8" s="96"/>
      <c r="E8" s="26"/>
      <c r="F8" s="475"/>
      <c r="G8" s="498" t="s">
        <v>159</v>
      </c>
      <c r="H8" s="499" t="s">
        <v>155</v>
      </c>
    </row>
    <row r="9" spans="1:8" ht="13.5" customHeight="1" x14ac:dyDescent="0.25">
      <c r="A9" s="143" t="s">
        <v>184</v>
      </c>
      <c r="B9" s="144" t="s">
        <v>109</v>
      </c>
      <c r="C9" s="145" t="s">
        <v>187</v>
      </c>
      <c r="D9" s="146">
        <v>3400</v>
      </c>
      <c r="E9" s="26"/>
      <c r="F9" s="475"/>
      <c r="G9" s="475"/>
      <c r="H9" s="475"/>
    </row>
    <row r="10" spans="1:8" ht="26.25" customHeight="1" x14ac:dyDescent="0.25">
      <c r="A10" s="147"/>
      <c r="B10" s="149"/>
      <c r="C10" s="177"/>
      <c r="D10" s="178"/>
      <c r="E10" s="41"/>
      <c r="F10" s="179" t="s">
        <v>198</v>
      </c>
      <c r="G10" s="180" t="s">
        <v>199</v>
      </c>
      <c r="H10" s="181" t="s">
        <v>200</v>
      </c>
    </row>
    <row r="11" spans="1:8" ht="25.5" customHeight="1" x14ac:dyDescent="0.25">
      <c r="A11" s="186" t="s">
        <v>201</v>
      </c>
      <c r="B11" s="187"/>
      <c r="C11" s="188"/>
      <c r="D11" s="189">
        <v>600</v>
      </c>
      <c r="E11" s="41"/>
      <c r="F11" s="190" t="s">
        <v>202</v>
      </c>
      <c r="G11" s="191" t="s">
        <v>203</v>
      </c>
      <c r="H11" s="192" t="s">
        <v>204</v>
      </c>
    </row>
    <row r="12" spans="1:8" ht="25.5" customHeight="1" x14ac:dyDescent="0.25">
      <c r="A12" s="52" t="s">
        <v>205</v>
      </c>
      <c r="B12" s="53" t="s">
        <v>157</v>
      </c>
      <c r="C12" s="99">
        <v>150</v>
      </c>
      <c r="D12" s="96"/>
      <c r="E12" s="41"/>
      <c r="F12" s="194" t="s">
        <v>206</v>
      </c>
      <c r="G12" s="191" t="s">
        <v>208</v>
      </c>
      <c r="H12" s="192" t="s">
        <v>209</v>
      </c>
    </row>
    <row r="13" spans="1:8" ht="12.75" customHeight="1" x14ac:dyDescent="0.25">
      <c r="A13" s="52" t="s">
        <v>210</v>
      </c>
      <c r="B13" s="53" t="s">
        <v>157</v>
      </c>
      <c r="C13" s="99" t="s">
        <v>211</v>
      </c>
      <c r="D13" s="96"/>
      <c r="E13" s="41"/>
      <c r="F13" s="502" t="s">
        <v>212</v>
      </c>
      <c r="G13" s="500" t="s">
        <v>224</v>
      </c>
      <c r="H13" s="501" t="s">
        <v>234</v>
      </c>
    </row>
    <row r="14" spans="1:8" ht="13.5" customHeight="1" x14ac:dyDescent="0.25">
      <c r="A14" s="143" t="s">
        <v>201</v>
      </c>
      <c r="B14" s="144" t="s">
        <v>157</v>
      </c>
      <c r="C14" s="237" t="s">
        <v>236</v>
      </c>
      <c r="D14" s="146"/>
      <c r="E14" s="26"/>
      <c r="F14" s="475"/>
      <c r="G14" s="475"/>
      <c r="H14" s="475"/>
    </row>
    <row r="15" spans="1:8" ht="13.5" customHeight="1" x14ac:dyDescent="0.25">
      <c r="A15" s="147"/>
      <c r="B15" s="149"/>
      <c r="C15" s="149"/>
      <c r="D15" s="178"/>
      <c r="E15" s="26"/>
      <c r="F15" s="475"/>
      <c r="G15" s="239" t="s">
        <v>240</v>
      </c>
      <c r="H15" s="240" t="s">
        <v>241</v>
      </c>
    </row>
    <row r="16" spans="1:8" ht="25.5" customHeight="1" x14ac:dyDescent="0.25">
      <c r="A16" s="186" t="s">
        <v>242</v>
      </c>
      <c r="B16" s="187"/>
      <c r="C16" s="241"/>
      <c r="D16" s="189"/>
      <c r="E16" s="41"/>
      <c r="F16" s="190" t="s">
        <v>243</v>
      </c>
      <c r="G16" s="191" t="s">
        <v>244</v>
      </c>
      <c r="H16" s="192" t="s">
        <v>245</v>
      </c>
    </row>
    <row r="17" spans="1:8" ht="51.75" customHeight="1" x14ac:dyDescent="0.25">
      <c r="A17" s="252" t="s">
        <v>246</v>
      </c>
      <c r="B17" s="144" t="s">
        <v>157</v>
      </c>
      <c r="C17" s="237">
        <v>500</v>
      </c>
      <c r="D17" s="146"/>
      <c r="E17" s="41"/>
      <c r="F17" s="179" t="s">
        <v>250</v>
      </c>
      <c r="G17" s="97" t="s">
        <v>251</v>
      </c>
      <c r="H17" s="98" t="s">
        <v>252</v>
      </c>
    </row>
    <row r="18" spans="1:8" ht="51.75" customHeight="1" x14ac:dyDescent="0.25">
      <c r="A18" s="147"/>
      <c r="B18" s="259" t="s">
        <v>111</v>
      </c>
      <c r="C18" s="259" t="s">
        <v>258</v>
      </c>
      <c r="D18" s="260">
        <v>10000</v>
      </c>
      <c r="E18" s="41"/>
      <c r="F18" s="179" t="s">
        <v>259</v>
      </c>
      <c r="G18" s="97" t="s">
        <v>208</v>
      </c>
      <c r="H18" s="98" t="s">
        <v>252</v>
      </c>
    </row>
    <row r="19" spans="1:8" ht="26.25" customHeight="1" x14ac:dyDescent="0.25">
      <c r="A19" s="503" t="s">
        <v>260</v>
      </c>
      <c r="B19" s="475"/>
      <c r="C19" s="475"/>
      <c r="D19" s="475"/>
      <c r="E19" s="274"/>
      <c r="F19" s="179" t="s">
        <v>276</v>
      </c>
      <c r="G19" s="97" t="s">
        <v>203</v>
      </c>
      <c r="H19" s="98" t="s">
        <v>252</v>
      </c>
    </row>
    <row r="20" spans="1:8" ht="26.25" customHeight="1" x14ac:dyDescent="0.25">
      <c r="A20" s="1" t="s">
        <v>277</v>
      </c>
      <c r="B20" s="1"/>
      <c r="C20" s="1"/>
      <c r="D20" s="1"/>
      <c r="E20" s="274"/>
      <c r="F20" s="276" t="s">
        <v>143</v>
      </c>
      <c r="G20" s="277" t="s">
        <v>203</v>
      </c>
      <c r="H20" s="279" t="s">
        <v>278</v>
      </c>
    </row>
    <row r="21" spans="1:8" ht="27" customHeight="1" x14ac:dyDescent="0.25">
      <c r="A21" s="1" t="s">
        <v>279</v>
      </c>
      <c r="B21" s="1"/>
      <c r="C21" s="1"/>
      <c r="D21" s="1"/>
      <c r="E21" s="1"/>
      <c r="F21" s="283"/>
      <c r="G21" s="303"/>
      <c r="H21" s="303"/>
    </row>
    <row r="22" spans="1:8" ht="12.75" customHeight="1" x14ac:dyDescent="0.25">
      <c r="A22" s="1" t="s">
        <v>290</v>
      </c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7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7"/>
      <c r="E24" s="17"/>
      <c r="F24" s="308"/>
      <c r="G24" s="308"/>
      <c r="H24" s="1"/>
    </row>
    <row r="25" spans="1:8" ht="15" customHeight="1" x14ac:dyDescent="0.25">
      <c r="A25" s="1"/>
      <c r="B25" s="1"/>
      <c r="C25" s="1"/>
      <c r="D25" s="17"/>
      <c r="E25" s="17"/>
      <c r="F25" s="1"/>
      <c r="G25" s="1"/>
      <c r="H25" s="1"/>
    </row>
    <row r="26" spans="1:8" ht="15" customHeight="1" x14ac:dyDescent="0.25">
      <c r="A26" s="17"/>
      <c r="B26" s="17"/>
      <c r="C26" s="17"/>
      <c r="D26" s="17"/>
      <c r="E26" s="17"/>
      <c r="F26" s="1"/>
      <c r="G26" s="308"/>
      <c r="H26" s="1"/>
    </row>
    <row r="27" spans="1:8" ht="15" customHeight="1" x14ac:dyDescent="0.25">
      <c r="A27" s="17"/>
      <c r="B27" s="17"/>
      <c r="C27" s="17"/>
      <c r="D27" s="17"/>
      <c r="E27" s="17"/>
      <c r="F27" s="1"/>
      <c r="G27" s="1"/>
      <c r="H27" s="1"/>
    </row>
    <row r="28" spans="1:8" ht="15" customHeight="1" x14ac:dyDescent="0.25">
      <c r="A28" s="17"/>
      <c r="B28" s="17"/>
      <c r="C28" s="17"/>
      <c r="D28" s="17"/>
      <c r="E28" s="17"/>
      <c r="F28" s="308"/>
      <c r="G28" s="308"/>
      <c r="H28" s="1"/>
    </row>
    <row r="29" spans="1:8" ht="15" customHeight="1" x14ac:dyDescent="0.25">
      <c r="A29" s="17"/>
      <c r="B29" s="17"/>
      <c r="C29" s="17"/>
      <c r="D29" s="17"/>
      <c r="E29" s="17"/>
      <c r="F29" s="1"/>
      <c r="G29" s="1"/>
      <c r="H29" s="1"/>
    </row>
    <row r="30" spans="1:8" ht="15" customHeight="1" x14ac:dyDescent="0.25">
      <c r="A30" s="17"/>
      <c r="B30" s="17"/>
      <c r="C30" s="17"/>
      <c r="D30" s="17"/>
      <c r="E30" s="17"/>
      <c r="F30" s="1"/>
      <c r="G30" s="308"/>
      <c r="H30" s="1"/>
    </row>
    <row r="31" spans="1:8" ht="15" customHeight="1" x14ac:dyDescent="0.25">
      <c r="A31" s="17"/>
      <c r="B31" s="17"/>
      <c r="C31" s="17"/>
      <c r="D31" s="17"/>
      <c r="E31" s="17"/>
      <c r="F31" s="1"/>
      <c r="G31" s="308"/>
      <c r="H31" s="1"/>
    </row>
    <row r="32" spans="1:8" ht="15" customHeight="1" x14ac:dyDescent="0.25">
      <c r="A32" s="17"/>
      <c r="B32" s="17"/>
      <c r="C32" s="17"/>
      <c r="D32" s="17"/>
      <c r="E32" s="17"/>
      <c r="F32" s="1"/>
      <c r="G32" s="308"/>
      <c r="H32" s="1"/>
    </row>
    <row r="33" spans="1:8" ht="15" customHeight="1" x14ac:dyDescent="0.25">
      <c r="A33" s="17"/>
      <c r="B33" s="17"/>
      <c r="C33" s="17"/>
      <c r="D33" s="17"/>
      <c r="E33" s="17"/>
      <c r="F33" s="1"/>
      <c r="G33" s="308"/>
      <c r="H33" s="1"/>
    </row>
    <row r="34" spans="1:8" ht="15" customHeight="1" x14ac:dyDescent="0.25">
      <c r="A34" s="17"/>
      <c r="B34" s="17"/>
      <c r="C34" s="17"/>
      <c r="D34" s="17"/>
      <c r="E34" s="17"/>
      <c r="F34" s="1"/>
      <c r="G34" s="308"/>
      <c r="H34" s="1"/>
    </row>
    <row r="35" spans="1:8" ht="15" customHeight="1" x14ac:dyDescent="0.25">
      <c r="A35" s="17"/>
      <c r="B35" s="17"/>
      <c r="C35" s="17"/>
      <c r="D35" s="17"/>
      <c r="E35" s="17"/>
      <c r="F35" s="1"/>
      <c r="G35" s="1"/>
      <c r="H35" s="1"/>
    </row>
    <row r="36" spans="1:8" ht="12.75" customHeight="1" x14ac:dyDescent="0.25">
      <c r="A36" s="1"/>
      <c r="B36" s="1"/>
      <c r="C36" s="1"/>
      <c r="D36" s="1"/>
      <c r="E36" s="1"/>
      <c r="F36" s="1"/>
      <c r="G36" s="308"/>
      <c r="H36" s="1"/>
    </row>
    <row r="37" spans="1:8" ht="12.75" customHeight="1" x14ac:dyDescent="0.25">
      <c r="A37" s="1"/>
      <c r="B37" s="1"/>
      <c r="C37" s="1"/>
      <c r="D37" s="1"/>
      <c r="E37" s="1"/>
      <c r="F37" s="1"/>
      <c r="G37" s="308"/>
      <c r="H37" s="1"/>
    </row>
    <row r="38" spans="1:8" ht="12.7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2.75" customHeight="1" x14ac:dyDescent="0.25">
      <c r="A39" s="1"/>
      <c r="B39" s="1"/>
      <c r="C39" s="1"/>
      <c r="D39" s="1"/>
      <c r="E39" s="1"/>
      <c r="F39" s="1"/>
      <c r="G39" s="308"/>
      <c r="H39" s="1"/>
    </row>
    <row r="40" spans="1:8" ht="12.7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2.75" customHeight="1" x14ac:dyDescent="0.25">
      <c r="A41" s="1"/>
      <c r="B41" s="1"/>
      <c r="C41" s="1"/>
      <c r="D41" s="1"/>
      <c r="E41" s="1"/>
      <c r="F41" s="1"/>
      <c r="G41" s="308"/>
      <c r="H41" s="1"/>
    </row>
    <row r="42" spans="1:8" ht="12.75" customHeight="1" x14ac:dyDescent="0.25">
      <c r="A42" s="1"/>
      <c r="B42" s="1"/>
      <c r="C42" s="1"/>
      <c r="D42" s="1"/>
      <c r="E42" s="1"/>
      <c r="F42" s="1"/>
      <c r="G42" s="308"/>
      <c r="H42" s="1"/>
    </row>
    <row r="43" spans="1:8" ht="12.75" customHeight="1" x14ac:dyDescent="0.25">
      <c r="A43" s="1"/>
      <c r="B43" s="1"/>
      <c r="C43" s="1"/>
      <c r="D43" s="1"/>
      <c r="E43" s="1"/>
      <c r="F43" s="1"/>
      <c r="G43" s="308"/>
      <c r="H43" s="1"/>
    </row>
    <row r="44" spans="1:8" ht="12.75" customHeight="1" x14ac:dyDescent="0.25">
      <c r="A44" s="1"/>
      <c r="B44" s="1"/>
      <c r="C44" s="1"/>
      <c r="D44" s="1"/>
      <c r="E44" s="1"/>
      <c r="F44" s="1"/>
      <c r="G44" s="308"/>
      <c r="H44" s="1"/>
    </row>
    <row r="45" spans="1:8" ht="12.75" customHeight="1" x14ac:dyDescent="0.25">
      <c r="A45" s="1"/>
      <c r="B45" s="1"/>
      <c r="C45" s="1"/>
      <c r="D45" s="1"/>
      <c r="E45" s="1"/>
      <c r="F45" s="1"/>
      <c r="G45" s="308"/>
      <c r="H45" s="1"/>
    </row>
    <row r="46" spans="1:8" ht="12.7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2.75" customHeight="1" x14ac:dyDescent="0.25">
      <c r="A47" s="1"/>
      <c r="B47" s="1"/>
      <c r="C47" s="1"/>
      <c r="D47" s="1"/>
      <c r="E47" s="1"/>
      <c r="F47" s="1"/>
      <c r="G47" s="308"/>
      <c r="H47" s="1"/>
    </row>
    <row r="48" spans="1:8" ht="12.75" customHeight="1" x14ac:dyDescent="0.25">
      <c r="A48" s="1"/>
      <c r="B48" s="1"/>
      <c r="C48" s="1"/>
      <c r="D48" s="1"/>
      <c r="E48" s="1"/>
      <c r="F48" s="1"/>
      <c r="G48" s="308"/>
      <c r="H48" s="1"/>
    </row>
    <row r="49" spans="1:8" ht="12.75" customHeight="1" x14ac:dyDescent="0.25">
      <c r="A49" s="1"/>
      <c r="B49" s="1"/>
      <c r="C49" s="1"/>
      <c r="D49" s="1"/>
      <c r="E49" s="1"/>
      <c r="F49" s="1"/>
      <c r="G49" s="1"/>
      <c r="H49" s="1"/>
    </row>
  </sheetData>
  <mergeCells count="9">
    <mergeCell ref="A19:D19"/>
    <mergeCell ref="A3:D4"/>
    <mergeCell ref="F3:H4"/>
    <mergeCell ref="F7:F9"/>
    <mergeCell ref="G8:G9"/>
    <mergeCell ref="H8:H9"/>
    <mergeCell ref="G13:G14"/>
    <mergeCell ref="H13:H14"/>
    <mergeCell ref="F13:F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/>
  </sheetViews>
  <sheetFormatPr defaultColWidth="17.33203125" defaultRowHeight="15.75" customHeight="1" x14ac:dyDescent="0.25"/>
  <cols>
    <col min="1" max="1" width="14.109375" customWidth="1"/>
    <col min="2" max="3" width="10.33203125" customWidth="1"/>
    <col min="4" max="4" width="14.33203125" customWidth="1"/>
    <col min="5" max="5" width="8.5546875" customWidth="1"/>
    <col min="6" max="6" width="21.33203125" customWidth="1"/>
    <col min="7" max="7" width="12.109375" customWidth="1"/>
    <col min="8" max="8" width="11.109375" customWidth="1"/>
    <col min="9" max="9" width="13.88671875" customWidth="1"/>
    <col min="10" max="11" width="10.5546875" customWidth="1"/>
    <col min="12" max="12" width="10.6640625" customWidth="1"/>
    <col min="13" max="13" width="11" customWidth="1"/>
    <col min="14" max="14" width="10.5546875" customWidth="1"/>
    <col min="15" max="15" width="8" customWidth="1"/>
    <col min="16" max="16" width="11.5546875" customWidth="1"/>
    <col min="17" max="17" width="32" customWidth="1"/>
  </cols>
  <sheetData>
    <row r="1" spans="1:17" ht="20.25" customHeight="1" x14ac:dyDescent="0.4">
      <c r="A1" s="497" t="s">
        <v>6</v>
      </c>
      <c r="B1" s="475"/>
      <c r="C1" s="475"/>
      <c r="D1" s="475"/>
      <c r="E1" s="475"/>
      <c r="F1" s="475"/>
      <c r="G1" s="475"/>
      <c r="H1" s="1"/>
      <c r="I1" s="1"/>
      <c r="J1" s="1"/>
      <c r="K1" s="1"/>
      <c r="L1" s="1"/>
      <c r="M1" s="1"/>
      <c r="N1" s="1"/>
      <c r="O1" s="1"/>
      <c r="P1" s="1"/>
      <c r="Q1" s="13" t="str">
        <f>Cover!N1</f>
        <v>2015Clearwater AOP</v>
      </c>
    </row>
    <row r="2" spans="1:17" ht="13.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2.75" customHeight="1" x14ac:dyDescent="0.25">
      <c r="A3" s="506" t="s">
        <v>17</v>
      </c>
      <c r="B3" s="506" t="s">
        <v>19</v>
      </c>
      <c r="C3" s="506" t="s">
        <v>20</v>
      </c>
      <c r="D3" s="506" t="s">
        <v>21</v>
      </c>
      <c r="E3" s="506" t="s">
        <v>22</v>
      </c>
      <c r="F3" s="506" t="s">
        <v>13</v>
      </c>
      <c r="G3" s="506" t="s">
        <v>54</v>
      </c>
      <c r="H3" s="506" t="s">
        <v>24</v>
      </c>
      <c r="I3" s="506" t="s">
        <v>25</v>
      </c>
      <c r="J3" s="506" t="s">
        <v>55</v>
      </c>
      <c r="K3" s="506" t="s">
        <v>26</v>
      </c>
      <c r="L3" s="506" t="s">
        <v>27</v>
      </c>
      <c r="M3" s="506" t="s">
        <v>28</v>
      </c>
      <c r="N3" s="506" t="s">
        <v>29</v>
      </c>
      <c r="O3" s="506" t="s">
        <v>30</v>
      </c>
      <c r="P3" s="506" t="s">
        <v>31</v>
      </c>
      <c r="Q3" s="506" t="s">
        <v>33</v>
      </c>
    </row>
    <row r="4" spans="1:17" ht="13.5" customHeight="1" x14ac:dyDescent="0.25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</row>
    <row r="5" spans="1:17" ht="32.25" customHeight="1" x14ac:dyDescent="0.25">
      <c r="A5" s="33" t="s">
        <v>56</v>
      </c>
      <c r="B5" s="33" t="s">
        <v>78</v>
      </c>
      <c r="C5" s="33" t="s">
        <v>79</v>
      </c>
      <c r="D5" s="33" t="s">
        <v>80</v>
      </c>
      <c r="E5" s="33">
        <v>2013</v>
      </c>
      <c r="F5" s="33" t="s">
        <v>81</v>
      </c>
      <c r="G5" s="33" t="s">
        <v>82</v>
      </c>
      <c r="H5" s="35">
        <v>275000</v>
      </c>
      <c r="I5" s="86">
        <v>275000</v>
      </c>
      <c r="J5" s="86">
        <v>20</v>
      </c>
      <c r="K5" s="86">
        <v>245000</v>
      </c>
      <c r="L5" s="33">
        <v>0</v>
      </c>
      <c r="M5" s="35">
        <v>0</v>
      </c>
      <c r="N5" s="35">
        <v>30000</v>
      </c>
      <c r="O5" s="35">
        <v>5000</v>
      </c>
      <c r="P5" s="36"/>
      <c r="Q5" s="37" t="s">
        <v>129</v>
      </c>
    </row>
    <row r="6" spans="1:17" ht="32.25" customHeight="1" x14ac:dyDescent="0.25">
      <c r="A6" s="55"/>
      <c r="B6" s="55"/>
      <c r="C6" s="33" t="s">
        <v>79</v>
      </c>
      <c r="D6" s="33" t="s">
        <v>80</v>
      </c>
      <c r="E6" s="33">
        <v>2013</v>
      </c>
      <c r="F6" s="33" t="s">
        <v>90</v>
      </c>
      <c r="G6" s="33" t="s">
        <v>130</v>
      </c>
      <c r="H6" s="35">
        <v>275000</v>
      </c>
      <c r="I6" s="86">
        <v>275000</v>
      </c>
      <c r="J6" s="86">
        <v>20</v>
      </c>
      <c r="K6" s="86">
        <v>245000</v>
      </c>
      <c r="L6" s="33">
        <v>0</v>
      </c>
      <c r="M6" s="35">
        <v>0</v>
      </c>
      <c r="N6" s="35">
        <v>30000</v>
      </c>
      <c r="O6" s="35">
        <v>5000</v>
      </c>
      <c r="P6" s="36"/>
      <c r="Q6" s="37" t="s">
        <v>131</v>
      </c>
    </row>
    <row r="7" spans="1:17" ht="32.25" customHeight="1" x14ac:dyDescent="0.25">
      <c r="A7" s="33" t="s">
        <v>92</v>
      </c>
      <c r="B7" s="33" t="s">
        <v>78</v>
      </c>
      <c r="C7" s="33" t="s">
        <v>79</v>
      </c>
      <c r="D7" s="33" t="s">
        <v>132</v>
      </c>
      <c r="E7" s="33">
        <v>2013</v>
      </c>
      <c r="F7" s="33" t="s">
        <v>81</v>
      </c>
      <c r="G7" s="33" t="s">
        <v>82</v>
      </c>
      <c r="H7" s="35">
        <v>500000</v>
      </c>
      <c r="I7" s="86">
        <v>200000</v>
      </c>
      <c r="J7" s="86">
        <v>20</v>
      </c>
      <c r="K7" s="86">
        <v>0</v>
      </c>
      <c r="L7" s="109">
        <v>140000</v>
      </c>
      <c r="M7" s="35">
        <v>60000</v>
      </c>
      <c r="N7" s="35">
        <v>0</v>
      </c>
      <c r="O7" s="35">
        <v>0</v>
      </c>
      <c r="P7" s="36"/>
      <c r="Q7" s="37" t="s">
        <v>164</v>
      </c>
    </row>
    <row r="8" spans="1:17" ht="32.25" customHeight="1" x14ac:dyDescent="0.25">
      <c r="A8" s="33" t="s">
        <v>73</v>
      </c>
      <c r="B8" s="33" t="s">
        <v>78</v>
      </c>
      <c r="C8" s="33" t="s">
        <v>79</v>
      </c>
      <c r="D8" s="33" t="s">
        <v>80</v>
      </c>
      <c r="E8" s="33">
        <v>2013</v>
      </c>
      <c r="F8" s="33" t="s">
        <v>90</v>
      </c>
      <c r="G8" s="123" t="s">
        <v>130</v>
      </c>
      <c r="H8" s="35">
        <v>400000</v>
      </c>
      <c r="I8" s="35">
        <v>350000</v>
      </c>
      <c r="J8" s="35">
        <v>20</v>
      </c>
      <c r="K8" s="35">
        <v>150000</v>
      </c>
      <c r="L8" s="35">
        <v>0</v>
      </c>
      <c r="M8" s="35">
        <v>0</v>
      </c>
      <c r="N8" s="35">
        <v>200000</v>
      </c>
      <c r="O8" s="35">
        <v>5000</v>
      </c>
      <c r="P8" s="36"/>
      <c r="Q8" s="37" t="s">
        <v>176</v>
      </c>
    </row>
    <row r="9" spans="1:17" ht="12.75" customHeight="1" x14ac:dyDescent="0.25">
      <c r="A9" s="55"/>
      <c r="B9" s="55"/>
      <c r="C9" s="55"/>
      <c r="D9" s="55"/>
      <c r="E9" s="55"/>
      <c r="F9" s="55"/>
      <c r="G9" s="95" t="s">
        <v>111</v>
      </c>
      <c r="H9" s="100">
        <f>SUM(H5,H6,H7,H8)</f>
        <v>1450000</v>
      </c>
      <c r="I9" s="100">
        <v>1100000</v>
      </c>
      <c r="J9" s="100"/>
      <c r="K9" s="100">
        <f>SUM(K5,K6,K8,K7)</f>
        <v>640000</v>
      </c>
      <c r="L9" s="100">
        <v>140000</v>
      </c>
      <c r="M9" s="100">
        <v>60000</v>
      </c>
      <c r="N9" s="100">
        <v>260000</v>
      </c>
      <c r="O9" s="100">
        <v>15000</v>
      </c>
      <c r="P9" s="95">
        <v>0</v>
      </c>
      <c r="Q9" s="164"/>
    </row>
    <row r="10" spans="1:17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</sheetData>
  <mergeCells count="18">
    <mergeCell ref="A1:G1"/>
    <mergeCell ref="A3:A4"/>
    <mergeCell ref="B3:B4"/>
    <mergeCell ref="I3:I4"/>
    <mergeCell ref="M3:M4"/>
    <mergeCell ref="P3:P4"/>
    <mergeCell ref="Q3:Q4"/>
    <mergeCell ref="G3:G4"/>
    <mergeCell ref="H3:H4"/>
    <mergeCell ref="O3:O4"/>
    <mergeCell ref="N3:N4"/>
    <mergeCell ref="C3:C4"/>
    <mergeCell ref="D3:D4"/>
    <mergeCell ref="K3:K4"/>
    <mergeCell ref="J3:J4"/>
    <mergeCell ref="L3:L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T1 SH Proj Rel</vt:lpstr>
      <vt:lpstr>T2 DNFH SH Egg Plan</vt:lpstr>
      <vt:lpstr>T3 SH Mkg Plan</vt:lpstr>
      <vt:lpstr>T4 SpCk Proj Rel</vt:lpstr>
      <vt:lpstr>T5 SpCk Mkg Plan</vt:lpstr>
      <vt:lpstr>T6 SpCk Ret Est</vt:lpstr>
      <vt:lpstr>T7 SpCk Adult Disp</vt:lpstr>
      <vt:lpstr>T8 Coho Proj Rel</vt:lpstr>
      <vt:lpstr>T9 Coho Mkg Plan</vt:lpstr>
      <vt:lpstr>T10 FaCk Proj Rel</vt:lpstr>
      <vt:lpstr>T11 FaCk Mkg Plan</vt:lpstr>
      <vt:lpstr>T12 BroodCalc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Margaret M</dc:creator>
  <cp:lastModifiedBy>Administrator</cp:lastModifiedBy>
  <cp:lastPrinted>2015-03-18T12:50:51Z</cp:lastPrinted>
  <dcterms:created xsi:type="dcterms:W3CDTF">2015-03-18T12:51:59Z</dcterms:created>
  <dcterms:modified xsi:type="dcterms:W3CDTF">2015-03-18T12:51:59Z</dcterms:modified>
</cp:coreProperties>
</file>