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588" windowWidth="19440" windowHeight="12240" tabRatio="872" firstSheet="3" activeTab="12"/>
  </bookViews>
  <sheets>
    <sheet name="Cover" sheetId="1" r:id="rId1"/>
    <sheet name="T1 SH Proj Rel" sheetId="2" r:id="rId2"/>
    <sheet name="T2 DNFH SH Egg Plan" sheetId="3" r:id="rId3"/>
    <sheet name="T3 SH Mkg Plan" sheetId="4" r:id="rId4"/>
    <sheet name="T4 SpCk Proj Rel" sheetId="5" r:id="rId5"/>
    <sheet name="T5 SpCk Mkg Plan" sheetId="6" r:id="rId6"/>
    <sheet name="T6 SpCk Ret Est" sheetId="7" r:id="rId7"/>
    <sheet name="T7 SpCk Adult Disp" sheetId="8" r:id="rId8"/>
    <sheet name="T8 Coho Proj Rel" sheetId="9" r:id="rId9"/>
    <sheet name="T9 Coho Mkg Plan" sheetId="10" r:id="rId10"/>
    <sheet name="T10 FaCk Proj Rel" sheetId="11" r:id="rId11"/>
    <sheet name="T11 FaCk Mkg Plan" sheetId="12" r:id="rId12"/>
    <sheet name="T12 BroodCalc" sheetId="13" r:id="rId13"/>
  </sheets>
  <definedNames>
    <definedName name="_xlnm.Print_Area" localSheetId="12">'T12 BroodCalc'!$A$1:$U$24</definedName>
  </definedNames>
  <calcPr calcId="145621"/>
</workbook>
</file>

<file path=xl/calcChain.xml><?xml version="1.0" encoding="utf-8"?>
<calcChain xmlns="http://schemas.openxmlformats.org/spreadsheetml/2006/main">
  <c r="K23" i="13" l="1"/>
  <c r="L23" i="13" s="1"/>
  <c r="M23" i="13" s="1"/>
  <c r="N23" i="13" s="1"/>
  <c r="O23" i="13" s="1"/>
  <c r="P23" i="13" l="1"/>
  <c r="Q23" i="13" s="1"/>
  <c r="R23" i="13" s="1"/>
  <c r="C22" i="7"/>
  <c r="S23" i="13" l="1"/>
  <c r="T23" i="13"/>
  <c r="K21" i="13"/>
  <c r="E12" i="7" l="1"/>
  <c r="F12" i="7"/>
  <c r="L21" i="13" l="1"/>
  <c r="M21" i="13" s="1"/>
  <c r="N21" i="13" s="1"/>
  <c r="O21" i="13" s="1"/>
  <c r="K22" i="13"/>
  <c r="L22" i="13" s="1"/>
  <c r="M22" i="13" s="1"/>
  <c r="N22" i="13" s="1"/>
  <c r="O22" i="13" s="1"/>
  <c r="P22" i="13" s="1"/>
  <c r="P21" i="13" l="1"/>
  <c r="Q21" i="13" s="1"/>
  <c r="R21" i="13" s="1"/>
  <c r="Q22" i="13"/>
  <c r="R22" i="13" s="1"/>
  <c r="L12" i="3"/>
  <c r="K11" i="3"/>
  <c r="K10" i="3"/>
  <c r="J11" i="3"/>
  <c r="J10" i="3"/>
  <c r="S22" i="13" l="1"/>
  <c r="T22" i="13"/>
  <c r="S21" i="13"/>
  <c r="T21" i="13"/>
  <c r="K20" i="13"/>
  <c r="L20" i="13" s="1"/>
  <c r="M20" i="13" s="1"/>
  <c r="N20" i="13" s="1"/>
  <c r="O20" i="13" s="1"/>
  <c r="K19" i="13"/>
  <c r="L19" i="13" s="1"/>
  <c r="K18" i="13"/>
  <c r="L18" i="13" s="1"/>
  <c r="M18" i="13" s="1"/>
  <c r="N18" i="13" s="1"/>
  <c r="O18" i="13" s="1"/>
  <c r="P18" i="13" s="1"/>
  <c r="K17" i="13"/>
  <c r="K16" i="13"/>
  <c r="L16" i="13" s="1"/>
  <c r="M16" i="13" s="1"/>
  <c r="N16" i="13" s="1"/>
  <c r="O16" i="13" s="1"/>
  <c r="K15" i="13"/>
  <c r="K14" i="13"/>
  <c r="L14" i="13" s="1"/>
  <c r="M14" i="13" s="1"/>
  <c r="N14" i="13" s="1"/>
  <c r="O14" i="13" s="1"/>
  <c r="P14" i="13" s="1"/>
  <c r="K13" i="13"/>
  <c r="K12" i="13"/>
  <c r="L12" i="13" s="1"/>
  <c r="M12" i="13" s="1"/>
  <c r="N12" i="13" s="1"/>
  <c r="O12" i="13" s="1"/>
  <c r="K11" i="13"/>
  <c r="K10" i="13"/>
  <c r="L10" i="13" s="1"/>
  <c r="K9" i="13"/>
  <c r="K8" i="13"/>
  <c r="L8" i="13" s="1"/>
  <c r="M8" i="13" s="1"/>
  <c r="N8" i="13" s="1"/>
  <c r="O8" i="13" s="1"/>
  <c r="K7" i="13"/>
  <c r="K6" i="13"/>
  <c r="L6" i="13" s="1"/>
  <c r="M6" i="13" s="1"/>
  <c r="N6" i="13" s="1"/>
  <c r="O6" i="13" s="1"/>
  <c r="P6" i="13" l="1"/>
  <c r="Q6" i="13"/>
  <c r="R6" i="13" s="1"/>
  <c r="M10" i="13"/>
  <c r="N10" i="13" s="1"/>
  <c r="O10" i="13" s="1"/>
  <c r="P10" i="13" s="1"/>
  <c r="Q10" i="13" s="1"/>
  <c r="R10" i="13" s="1"/>
  <c r="P12" i="13"/>
  <c r="Q12" i="13" s="1"/>
  <c r="R12" i="13" s="1"/>
  <c r="Q18" i="13"/>
  <c r="R18" i="13" s="1"/>
  <c r="P20" i="13"/>
  <c r="Q20" i="13" s="1"/>
  <c r="R20" i="13" s="1"/>
  <c r="P8" i="13"/>
  <c r="Q8" i="13" s="1"/>
  <c r="R8" i="13" s="1"/>
  <c r="Q14" i="13"/>
  <c r="R14" i="13" s="1"/>
  <c r="P16" i="13"/>
  <c r="Q16" i="13" s="1"/>
  <c r="R16" i="13" s="1"/>
  <c r="L7" i="13"/>
  <c r="M7" i="13" s="1"/>
  <c r="N7" i="13" s="1"/>
  <c r="O7" i="13" s="1"/>
  <c r="L9" i="13"/>
  <c r="M9" i="13" s="1"/>
  <c r="N9" i="13" s="1"/>
  <c r="O9" i="13" s="1"/>
  <c r="L11" i="13"/>
  <c r="M11" i="13" s="1"/>
  <c r="L13" i="13"/>
  <c r="M13" i="13" s="1"/>
  <c r="N13" i="13" s="1"/>
  <c r="O13" i="13" s="1"/>
  <c r="L15" i="13"/>
  <c r="M15" i="13" s="1"/>
  <c r="N15" i="13" s="1"/>
  <c r="O15" i="13" s="1"/>
  <c r="L17" i="13"/>
  <c r="M17" i="13" s="1"/>
  <c r="N17" i="13" s="1"/>
  <c r="O17" i="13" s="1"/>
  <c r="M19" i="13"/>
  <c r="N19" i="13" s="1"/>
  <c r="O19" i="13" s="1"/>
  <c r="O11" i="12"/>
  <c r="O13" i="12" s="1"/>
  <c r="N11" i="12"/>
  <c r="N13" i="12" s="1"/>
  <c r="M11" i="12"/>
  <c r="M13" i="12" s="1"/>
  <c r="L11" i="12"/>
  <c r="L13" i="12" s="1"/>
  <c r="K11" i="12"/>
  <c r="K13" i="12" s="1"/>
  <c r="J11" i="12"/>
  <c r="J13" i="12" s="1"/>
  <c r="I11" i="12"/>
  <c r="I13" i="12" s="1"/>
  <c r="H11" i="12"/>
  <c r="H13" i="12" s="1"/>
  <c r="Q1" i="12"/>
  <c r="O11" i="11"/>
  <c r="O13" i="11" s="1"/>
  <c r="N11" i="11"/>
  <c r="N13" i="11" s="1"/>
  <c r="M11" i="11"/>
  <c r="M13" i="11" s="1"/>
  <c r="L11" i="11"/>
  <c r="L13" i="11" s="1"/>
  <c r="K11" i="11"/>
  <c r="K13" i="11" s="1"/>
  <c r="J11" i="11"/>
  <c r="J13" i="11" s="1"/>
  <c r="I11" i="11"/>
  <c r="I13" i="11" s="1"/>
  <c r="H11" i="11"/>
  <c r="H13" i="11" s="1"/>
  <c r="P1" i="11"/>
  <c r="O8" i="10"/>
  <c r="N8" i="10"/>
  <c r="M8" i="10"/>
  <c r="L8" i="10"/>
  <c r="K8" i="10"/>
  <c r="J8" i="10"/>
  <c r="I8" i="10"/>
  <c r="H8" i="10"/>
  <c r="Q1" i="10"/>
  <c r="O8" i="9"/>
  <c r="N8" i="9"/>
  <c r="M8" i="9"/>
  <c r="L8" i="9"/>
  <c r="K8" i="9"/>
  <c r="J8" i="9"/>
  <c r="I8" i="9"/>
  <c r="H8" i="9"/>
  <c r="P1" i="9"/>
  <c r="H1" i="8"/>
  <c r="F31" i="7"/>
  <c r="B22" i="7"/>
  <c r="E11" i="7"/>
  <c r="E7" i="7"/>
  <c r="I1" i="7"/>
  <c r="O21" i="6"/>
  <c r="N21" i="6"/>
  <c r="M21" i="6"/>
  <c r="L21" i="6"/>
  <c r="K21" i="6"/>
  <c r="J21" i="6"/>
  <c r="I21" i="6"/>
  <c r="H21" i="6"/>
  <c r="O16" i="6"/>
  <c r="N16" i="6"/>
  <c r="M16" i="6"/>
  <c r="M23" i="6" s="1"/>
  <c r="L16" i="6"/>
  <c r="L23" i="6" s="1"/>
  <c r="K16" i="6"/>
  <c r="K23" i="6" s="1"/>
  <c r="J16" i="6"/>
  <c r="J23" i="6" s="1"/>
  <c r="I16" i="6"/>
  <c r="H16" i="6"/>
  <c r="O8" i="6"/>
  <c r="O23" i="6" s="1"/>
  <c r="N8" i="6"/>
  <c r="N23" i="6" s="1"/>
  <c r="L8" i="6"/>
  <c r="K8" i="6"/>
  <c r="J8" i="6"/>
  <c r="I8" i="6"/>
  <c r="I23" i="6" s="1"/>
  <c r="H8" i="6"/>
  <c r="Q1" i="6"/>
  <c r="O24" i="5"/>
  <c r="N24" i="5"/>
  <c r="M24" i="5"/>
  <c r="L24" i="5"/>
  <c r="K24" i="5"/>
  <c r="J24" i="5"/>
  <c r="I24" i="5"/>
  <c r="H24" i="5"/>
  <c r="O18" i="5"/>
  <c r="N18" i="5"/>
  <c r="M18" i="5"/>
  <c r="M26" i="5" s="1"/>
  <c r="L18" i="5"/>
  <c r="L26" i="5" s="1"/>
  <c r="K18" i="5"/>
  <c r="K26" i="5" s="1"/>
  <c r="J18" i="5"/>
  <c r="J26" i="5" s="1"/>
  <c r="I18" i="5"/>
  <c r="I26" i="5" s="1"/>
  <c r="H18" i="5"/>
  <c r="O10" i="5"/>
  <c r="O26" i="5" s="1"/>
  <c r="N10" i="5"/>
  <c r="N26" i="5" s="1"/>
  <c r="L10" i="5"/>
  <c r="K10" i="5"/>
  <c r="J10" i="5"/>
  <c r="I10" i="5"/>
  <c r="H10" i="5"/>
  <c r="H26" i="5" s="1"/>
  <c r="P1" i="5"/>
  <c r="O15" i="4"/>
  <c r="N15" i="4"/>
  <c r="M15" i="4"/>
  <c r="L15" i="4"/>
  <c r="K15" i="4"/>
  <c r="J15" i="4"/>
  <c r="I15" i="4"/>
  <c r="H15" i="4"/>
  <c r="O9" i="4"/>
  <c r="O17" i="4" s="1"/>
  <c r="N9" i="4"/>
  <c r="N17" i="4" s="1"/>
  <c r="M9" i="4"/>
  <c r="M17" i="4" s="1"/>
  <c r="L9" i="4"/>
  <c r="L17" i="4" s="1"/>
  <c r="K9" i="4"/>
  <c r="K17" i="4" s="1"/>
  <c r="J9" i="4"/>
  <c r="J17" i="4" s="1"/>
  <c r="I9" i="4"/>
  <c r="I17" i="4" s="1"/>
  <c r="H9" i="4"/>
  <c r="H17" i="4" s="1"/>
  <c r="N15" i="3"/>
  <c r="M15" i="3"/>
  <c r="L15" i="3"/>
  <c r="K15" i="3"/>
  <c r="J15" i="3"/>
  <c r="I15" i="3"/>
  <c r="H15" i="3"/>
  <c r="G15" i="3"/>
  <c r="F15" i="3"/>
  <c r="D15" i="3"/>
  <c r="C15" i="3"/>
  <c r="M1" i="3"/>
  <c r="N17" i="2"/>
  <c r="M17" i="2"/>
  <c r="L17" i="2"/>
  <c r="K17" i="2"/>
  <c r="J17" i="2"/>
  <c r="I17" i="2"/>
  <c r="N15" i="2"/>
  <c r="M15" i="2"/>
  <c r="L15" i="2"/>
  <c r="K15" i="2"/>
  <c r="J15" i="2"/>
  <c r="I15" i="2"/>
  <c r="H15" i="2"/>
  <c r="H17" i="2" s="1"/>
  <c r="N9" i="2"/>
  <c r="M9" i="2"/>
  <c r="L9" i="2"/>
  <c r="K9" i="2"/>
  <c r="J9" i="2"/>
  <c r="I9" i="2"/>
  <c r="H9" i="2"/>
  <c r="P1" i="2"/>
  <c r="N11" i="13" l="1"/>
  <c r="O11" i="13" s="1"/>
  <c r="P11" i="13" s="1"/>
  <c r="Q11" i="13" s="1"/>
  <c r="R11" i="13" s="1"/>
  <c r="H23" i="6"/>
  <c r="S16" i="13"/>
  <c r="T16" i="13"/>
  <c r="S12" i="13"/>
  <c r="T12" i="13"/>
  <c r="S6" i="13"/>
  <c r="T6" i="13"/>
  <c r="S18" i="13"/>
  <c r="T18" i="13"/>
  <c r="P17" i="13"/>
  <c r="Q17" i="13" s="1"/>
  <c r="R17" i="13" s="1"/>
  <c r="S14" i="13"/>
  <c r="T14" i="13"/>
  <c r="S20" i="13"/>
  <c r="T20" i="13"/>
  <c r="P15" i="13"/>
  <c r="Q15" i="13" s="1"/>
  <c r="R15" i="13" s="1"/>
  <c r="P7" i="13"/>
  <c r="Q7" i="13" s="1"/>
  <c r="R7" i="13" s="1"/>
  <c r="S8" i="13"/>
  <c r="T8" i="13"/>
  <c r="P13" i="13"/>
  <c r="Q13" i="13" s="1"/>
  <c r="R13" i="13" s="1"/>
  <c r="S10" i="13"/>
  <c r="T10" i="13"/>
  <c r="P19" i="13"/>
  <c r="Q19" i="13" s="1"/>
  <c r="R19" i="13" s="1"/>
  <c r="P9" i="13"/>
  <c r="Q9" i="13" s="1"/>
  <c r="R9" i="13" s="1"/>
  <c r="S15" i="13" l="1"/>
  <c r="T15" i="13"/>
  <c r="S19" i="13"/>
  <c r="T19" i="13"/>
  <c r="S13" i="13"/>
  <c r="T13" i="13"/>
  <c r="S11" i="13"/>
  <c r="T11" i="13"/>
  <c r="S7" i="13"/>
  <c r="T7" i="13"/>
  <c r="S17" i="13"/>
  <c r="T17" i="13"/>
  <c r="S9" i="13"/>
  <c r="T9" i="13"/>
</calcChain>
</file>

<file path=xl/sharedStrings.xml><?xml version="1.0" encoding="utf-8"?>
<sst xmlns="http://schemas.openxmlformats.org/spreadsheetml/2006/main" count="714" uniqueCount="332">
  <si>
    <t>2014Clearwater AOP</t>
  </si>
  <si>
    <t>Clearwater River Basin</t>
  </si>
  <si>
    <t>Annual Operating Plan</t>
  </si>
  <si>
    <t>Projected Release and Marking Tables</t>
  </si>
  <si>
    <t>Table 1. Clearwater Basin Steelhead Projected Releases, 2014.</t>
  </si>
  <si>
    <t>Fish Hatchery</t>
  </si>
  <si>
    <t>Agency</t>
  </si>
  <si>
    <t>Species</t>
  </si>
  <si>
    <t>Stock</t>
  </si>
  <si>
    <t>Brood Year</t>
  </si>
  <si>
    <t>Release Location</t>
  </si>
  <si>
    <t>Release Date</t>
  </si>
  <si>
    <t>Program Goal</t>
  </si>
  <si>
    <t>Estimated Release</t>
  </si>
  <si>
    <t>No Mark or Clip</t>
  </si>
  <si>
    <t>AD Only</t>
  </si>
  <si>
    <t>AD/CWT</t>
  </si>
  <si>
    <t>CWT Only</t>
  </si>
  <si>
    <t>PIT</t>
  </si>
  <si>
    <t>Other Marks</t>
  </si>
  <si>
    <t>Comments</t>
  </si>
  <si>
    <t>Dworshak NFH</t>
  </si>
  <si>
    <t>FWS</t>
  </si>
  <si>
    <t>STHD</t>
  </si>
  <si>
    <t>Dwor B</t>
  </si>
  <si>
    <t>4/14-4/18</t>
  </si>
  <si>
    <t>PITs - 1,500 SMP, 5,160 CSS, 10,440 eval</t>
  </si>
  <si>
    <t>Clear Creek</t>
  </si>
  <si>
    <t>4/14-4/15</t>
  </si>
  <si>
    <t>PITs -  2,000 CSS, 1,000 eval</t>
  </si>
  <si>
    <t>SF CLWR, Red House</t>
  </si>
  <si>
    <t>PITs -  2,100 CSS, 2,700 eval</t>
  </si>
  <si>
    <t>Lolo Creek</t>
  </si>
  <si>
    <t>4/18-4/22</t>
  </si>
  <si>
    <t>PIT tags - 2,800 CSS, 1000 HEV                        USvOR Supplementation</t>
  </si>
  <si>
    <t>Sub-total</t>
  </si>
  <si>
    <t>Clearwater</t>
  </si>
  <si>
    <t>IDFG</t>
  </si>
  <si>
    <t>Meadow Creek-SF</t>
  </si>
  <si>
    <t>April</t>
  </si>
  <si>
    <t>72K US v OR supplementation, 219K Production</t>
  </si>
  <si>
    <t>Red House Hole-SF</t>
  </si>
  <si>
    <t>Production, Partial raceway (41,300) moved to Peasley Creek beginning BY10</t>
  </si>
  <si>
    <t>Newsome Creek-SF</t>
  </si>
  <si>
    <t>USvOR Supplementation</t>
  </si>
  <si>
    <t>SF-CLWR</t>
  </si>
  <si>
    <t>USvOR Supplementation, Evlauate locally adapted brood relative to Dwor hatchery brood.</t>
  </si>
  <si>
    <t>TOTAL</t>
  </si>
  <si>
    <t>Table 2. 2014 DNFH Steelhead Spawning/Egg Take Plan - BY 2014</t>
  </si>
  <si>
    <t>All dates and numbers subject to change as spawning season progresses.</t>
  </si>
  <si>
    <t>E = Early Return</t>
  </si>
  <si>
    <t>Spawn Date 2014</t>
  </si>
  <si>
    <t>Total Female Spawned</t>
  </si>
  <si>
    <t>Female DW</t>
  </si>
  <si>
    <t>Female  CWH</t>
  </si>
  <si>
    <t>Female S Fork Local BS CWH</t>
  </si>
  <si>
    <t>Female    MVH</t>
  </si>
  <si>
    <t>Female NPT Kelt</t>
  </si>
  <si>
    <t>Eggs/ Female</t>
  </si>
  <si>
    <t>Grn Eggs incub @ DWO for CWH</t>
  </si>
  <si>
    <t>Grn Eggs incub @ Dwor for Local BS CWH</t>
  </si>
  <si>
    <t>Grn Eggs  to CWH for MVH</t>
  </si>
  <si>
    <t>Eyed Eggs into DW Nursery</t>
  </si>
  <si>
    <t>Eyed Eggs To I.E / Research Programs</t>
  </si>
  <si>
    <t>1 E</t>
  </si>
  <si>
    <t>C02, chilled water</t>
  </si>
  <si>
    <t>2 E</t>
  </si>
  <si>
    <t>2 EB</t>
  </si>
  <si>
    <t>C02, secondary water</t>
  </si>
  <si>
    <t>Kelt Spawn-air spawn</t>
  </si>
  <si>
    <t>DWO+SFLBS</t>
  </si>
  <si>
    <t>572K Eyed Eggs MVH</t>
  </si>
  <si>
    <t>Tot/Ave</t>
  </si>
  <si>
    <t>Grn Egg Estimate</t>
  </si>
  <si>
    <t>Table 3. Steelhead Marking Plans, 2014.</t>
  </si>
  <si>
    <t>2014 Clearwater AOP</t>
  </si>
  <si>
    <t>Marking Dates</t>
  </si>
  <si>
    <t>Marking Agency</t>
  </si>
  <si>
    <t>May-Sep 2014         PIT - Jan 2015</t>
  </si>
  <si>
    <t>PITs - 1,500 SMP, then 30% CSS, 70% eval</t>
  </si>
  <si>
    <t>May-Sep 2014        PIT - Jan 2015</t>
  </si>
  <si>
    <t>PIT tags - 30% CSS, 70% eval</t>
  </si>
  <si>
    <t>PIT - Jan 2015</t>
  </si>
  <si>
    <t>PIT tags - 70% eval, 30% CSS                        USvOR Supplementation</t>
  </si>
  <si>
    <t>July                    PIT-Feb</t>
  </si>
  <si>
    <t>72K US v OR supplementation, 196K Production</t>
  </si>
  <si>
    <t>Production</t>
  </si>
  <si>
    <t>Table 4. Clearwater Basin Spring/Summer Chinook Salmon Projected Releases, 2014.</t>
  </si>
  <si>
    <t>SCS</t>
  </si>
  <si>
    <t>Dworshak</t>
  </si>
  <si>
    <t>3/31 - 4/24</t>
  </si>
  <si>
    <t>PIT - CSS (FWS) Density study 1.43M, Extra Burrows Ponds 350K</t>
  </si>
  <si>
    <t>3/31-4/24</t>
  </si>
  <si>
    <t>Exchange with CFH Clear Creek Release (Burrows Ponds)</t>
  </si>
  <si>
    <t>Meadow Creek</t>
  </si>
  <si>
    <t>CFH to transport (Burrows Ponds)</t>
  </si>
  <si>
    <t>Selway - upper</t>
  </si>
  <si>
    <t>NPT Selway Parr</t>
  </si>
  <si>
    <t>Kooskia NFH</t>
  </si>
  <si>
    <t>Kooskia</t>
  </si>
  <si>
    <t>mid to late March</t>
  </si>
  <si>
    <t>PIT - 12K eval</t>
  </si>
  <si>
    <t>SF</t>
  </si>
  <si>
    <t>Red River Pond</t>
  </si>
  <si>
    <t>March-early April</t>
  </si>
  <si>
    <t>PITs for project area escapement &amp; harvest management</t>
  </si>
  <si>
    <t>Powell</t>
  </si>
  <si>
    <t>PITs for project area escapement &amp; harvest management; 1st release of Powell stock spring Chinook at KNFH in 2014</t>
  </si>
  <si>
    <t>Selway - lower</t>
  </si>
  <si>
    <t>Transport and release by NPT</t>
  </si>
  <si>
    <t>50K Flow index study</t>
  </si>
  <si>
    <t>Transfer to NPTH, release in 2013 (not included in CFH Total)</t>
  </si>
  <si>
    <t>Smolt release from NPTH in 2014.  CWT by IDFG in 13, PIT by NPT in 14, (33% AD, 100% CWT provided by NPT)</t>
  </si>
  <si>
    <t>SUM</t>
  </si>
  <si>
    <t>McCall</t>
  </si>
  <si>
    <t>Powell Pond</t>
  </si>
  <si>
    <t>First release of summer Chinook into Crooked River 2011; 1st release of summer Chinook at Powell in 2014</t>
  </si>
  <si>
    <t>NPTH</t>
  </si>
  <si>
    <t>NPT</t>
  </si>
  <si>
    <t>NPTH - Clearwater River</t>
  </si>
  <si>
    <t>April 1-11</t>
  </si>
  <si>
    <t>Early reared at CFH, released as smolts @ 20 fpp. 595 PIT</t>
  </si>
  <si>
    <t>Newsome /     NPTH</t>
  </si>
  <si>
    <t>Newsome Cr</t>
  </si>
  <si>
    <t>Oct 1-15</t>
  </si>
  <si>
    <t>Pre-smolt - acclimated, 29 fpp</t>
  </si>
  <si>
    <t>Lolo / NPTH</t>
  </si>
  <si>
    <t>Lolo Cr</t>
  </si>
  <si>
    <t>Pre-smolt - acclimated, 34 fpp</t>
  </si>
  <si>
    <t>NPTH /    Dworshak</t>
  </si>
  <si>
    <t>Meadow Cr - Selway</t>
  </si>
  <si>
    <t>June/July</t>
  </si>
  <si>
    <t>Parr - direct stream release, 117 fpp - lower 20 miles Meadow Creek.  PBT marked</t>
  </si>
  <si>
    <t>Table 5. Spring/Summer Chinook Salmon Marking Plans, 2014.</t>
  </si>
  <si>
    <t>Aug                PIT - Jan 2015</t>
  </si>
  <si>
    <t>PIT tagging 52k - CSS</t>
  </si>
  <si>
    <t>Selway - Upper</t>
  </si>
  <si>
    <t>NPT Selway Parr Program</t>
  </si>
  <si>
    <t>Jul-Aug        PIT - Feb 2015</t>
  </si>
  <si>
    <t>May                PIT - Feb 15</t>
  </si>
  <si>
    <t>Powell/SF</t>
  </si>
  <si>
    <t>PITs for project area escapement &amp; harvest management; 2014 1st year Powell stock spring Chinook released at KNFH</t>
  </si>
  <si>
    <t>Kooskia/Powell</t>
  </si>
  <si>
    <t>Moved 235 K Powell Pre-smolts/FTS rearing study to Clear Creek beginning By 07</t>
  </si>
  <si>
    <t>NPTH (Not included in subtotal)</t>
  </si>
  <si>
    <t>TBD</t>
  </si>
  <si>
    <t>Smolt release from NPTH in 2015.  CWT by IDFG in 14, PIT by NPT in 15</t>
  </si>
  <si>
    <t/>
  </si>
  <si>
    <t>SUMCS</t>
  </si>
  <si>
    <t>late Apr                    PIT - Sept</t>
  </si>
  <si>
    <t>Pre-smolt - acclimated</t>
  </si>
  <si>
    <t>late Apr                   PIT - Sept</t>
  </si>
  <si>
    <t>NPTH / DNFH</t>
  </si>
  <si>
    <t>late Apr                   PIT - May</t>
  </si>
  <si>
    <t>Parr - direct stream,lower 20 miles of Meadow Creek. PBT marked</t>
  </si>
  <si>
    <t>Table 6a.  FWS predicted 2014 returns of spring Chinook salmon to the Clearwater River from Dworshak and Kooskia Releases</t>
  </si>
  <si>
    <t>Site</t>
  </si>
  <si>
    <t>Ocean Age Class</t>
  </si>
  <si>
    <t>Total</t>
  </si>
  <si>
    <t>Broodstock Need</t>
  </si>
  <si>
    <t>I -Ocean</t>
  </si>
  <si>
    <t>II -Ocean</t>
  </si>
  <si>
    <t>III -Ocean</t>
  </si>
  <si>
    <t/>
  </si>
  <si>
    <t>SF Clearwater</t>
  </si>
  <si>
    <t>to be collected at Kooskia</t>
  </si>
  <si>
    <t>Selway ad clipped</t>
  </si>
  <si>
    <t>Table 6c.   NPT projected spring Chinook salmon adult returns for 2014.</t>
  </si>
  <si>
    <t>Newsome Creek</t>
  </si>
  <si>
    <t>NPTH (Meadow Creek)</t>
  </si>
  <si>
    <t>Table 7a. Sites, release numbers for adult Spring Chinook Salmon, when all Clearwater Basin Production Programs are above broodstock, harvest and C&amp;S needs.*</t>
  </si>
  <si>
    <t>Table 7b.  Proposed hatchery identifying marks for adult spring Chinook salmon outplanting in the Clearwater River.</t>
  </si>
  <si>
    <t>Hatchery Source</t>
  </si>
  <si>
    <t>Guidline Range</t>
  </si>
  <si>
    <t>Proposed Max</t>
  </si>
  <si>
    <t>Hatchery / Location</t>
  </si>
  <si>
    <t>Mark</t>
  </si>
  <si>
    <t>Purpose</t>
  </si>
  <si>
    <t>Selway Basin</t>
  </si>
  <si>
    <t>left opercle v-notch</t>
  </si>
  <si>
    <t>outplant</t>
  </si>
  <si>
    <t>McGruder</t>
  </si>
  <si>
    <t>RR, NPTH, Clear, DNFH, KNFH</t>
  </si>
  <si>
    <t>800 - 1,000</t>
  </si>
  <si>
    <t>1) 2 right opercle v-notches</t>
  </si>
  <si>
    <t>outplant / fishery recycle</t>
  </si>
  <si>
    <t>O'Hara Creek</t>
  </si>
  <si>
    <t>RR, NPTH, Clear, DNFH</t>
  </si>
  <si>
    <t>2) if recycle returnees - additional upper caudal clip</t>
  </si>
  <si>
    <t>Lower Selway</t>
  </si>
  <si>
    <t>0 - 2,000</t>
  </si>
  <si>
    <t>Clear Creek above weir</t>
  </si>
  <si>
    <t>right opercle v-notch</t>
  </si>
  <si>
    <t>ISS and natural spawners</t>
  </si>
  <si>
    <t>SF Clearwater R.</t>
  </si>
  <si>
    <t>Lochsa (Powell satellite)</t>
  </si>
  <si>
    <t>left opercle punch</t>
  </si>
  <si>
    <t>fishery recycle / outplant</t>
  </si>
  <si>
    <t>Mill Creek</t>
  </si>
  <si>
    <t>Crooked Fork Cr weir</t>
  </si>
  <si>
    <t>right opercle punch</t>
  </si>
  <si>
    <t>ISS - natural fish above weir</t>
  </si>
  <si>
    <t>150 - 300</t>
  </si>
  <si>
    <t>Red River/Crooked River</t>
  </si>
  <si>
    <t>1) right opercle punch</t>
  </si>
  <si>
    <t>fishery recycle</t>
  </si>
  <si>
    <t>0 - 500</t>
  </si>
  <si>
    <t>2) 2 right opercle punches</t>
  </si>
  <si>
    <t>outplant (early)</t>
  </si>
  <si>
    <t>Lochsa River</t>
  </si>
  <si>
    <t>Rapid River</t>
  </si>
  <si>
    <t>dorsal punch</t>
  </si>
  <si>
    <t>Clearwater (Selway) outplants</t>
  </si>
  <si>
    <t>Main Lochsa     Badger Cr.      Boulder Cr.</t>
  </si>
  <si>
    <t>Lower Lolo Ck weir</t>
  </si>
  <si>
    <t>left and right opercle punch</t>
  </si>
  <si>
    <t>NPT weir evaluation (fish collected at weir and released above weir)</t>
  </si>
  <si>
    <t>1,800 - 4,650</t>
  </si>
  <si>
    <t>Upper Lolo Ck weir</t>
  </si>
  <si>
    <t>*Release Locations are not prioritized. If guidline range is likely to be exceeded, co-managers will discuss disposition of excess fish.</t>
  </si>
  <si>
    <t>Newsome Ck above weir</t>
  </si>
  <si>
    <t>There are weekly conference calls scheduled for Tuesdays (starting May, 2010),</t>
  </si>
  <si>
    <t>outplant / fishery recycled to Lenore Ck</t>
  </si>
  <si>
    <t>to keep all parties updated, informed, and coordinated on in-season run</t>
  </si>
  <si>
    <t>development, harvest estimates, broodstock collection, outplanting plans, etc…</t>
  </si>
  <si>
    <t>Table 8. Clearwater Basin Coho Projected Releases, 2014.</t>
  </si>
  <si>
    <t>Eagle Creek</t>
  </si>
  <si>
    <t>Coho</t>
  </si>
  <si>
    <t>Lapwai Creek</t>
  </si>
  <si>
    <t>early March</t>
  </si>
  <si>
    <t>Direct Stream smolts, 20 fpp Clearwater stock</t>
  </si>
  <si>
    <t>Acclimated at Kooskia? Clearwater stock</t>
  </si>
  <si>
    <t>early April</t>
  </si>
  <si>
    <t>Acclimated smolts, 20 fpp</t>
  </si>
  <si>
    <t>Table 9. Coho Marking Plans, 2014.</t>
  </si>
  <si>
    <t>June</t>
  </si>
  <si>
    <t>Smolt - direct stream, 20 fpp</t>
  </si>
  <si>
    <t>Early July</t>
  </si>
  <si>
    <t>Smolt - acclimated, 20 fpp</t>
  </si>
  <si>
    <t>Table 10. Clearwater Basin Fall Chinook Salmon Projected Releases, 2014.</t>
  </si>
  <si>
    <t>Lyons Ferry</t>
  </si>
  <si>
    <t>FACH</t>
  </si>
  <si>
    <t>Snake River</t>
  </si>
  <si>
    <t>Big Canyon Creek</t>
  </si>
  <si>
    <t>Yearlings</t>
  </si>
  <si>
    <t>Sub-yearlings - acclimated, 50 fpp</t>
  </si>
  <si>
    <t>Jun 4-15</t>
  </si>
  <si>
    <t>N Lapwai Valley</t>
  </si>
  <si>
    <t>May 2-16</t>
  </si>
  <si>
    <t>Lukes Gulch</t>
  </si>
  <si>
    <t>Subyearlings - acclimated, 50 fpp</t>
  </si>
  <si>
    <t>Cedar Flats</t>
  </si>
  <si>
    <t>Table 11. Fall Chinook Salmon Marking Plans, 2014.</t>
  </si>
  <si>
    <t>Apr- May    PIT - 2011</t>
  </si>
  <si>
    <t>WDFW</t>
  </si>
  <si>
    <t>sub-yearlings, 50 fpp</t>
  </si>
  <si>
    <t>April PIT - 2011</t>
  </si>
  <si>
    <t>yearlings, 10fpp</t>
  </si>
  <si>
    <t>Site 1705 - NPTH</t>
  </si>
  <si>
    <t>Mar-May</t>
  </si>
  <si>
    <t>May</t>
  </si>
  <si>
    <t>sub-yearlings - acclimated, 50 fpp</t>
  </si>
  <si>
    <t>PROGRAM INPUTS</t>
  </si>
  <si>
    <t>HISTORICAL HATCHERY PERFORMANCE METRICS (5-YR AVG)</t>
  </si>
  <si>
    <t>FORM CALCULATED VALUES</t>
  </si>
  <si>
    <t>HATCHERY</t>
  </si>
  <si>
    <t>PROGRAM</t>
  </si>
  <si>
    <t>FORMAL RELEASE GOAL            (C)</t>
  </si>
  <si>
    <r>
      <t xml:space="preserve">COMANAGER APPROVED CUSHION % </t>
    </r>
    <r>
      <rPr>
        <b/>
        <vertAlign val="superscript"/>
        <sz val="8"/>
        <color theme="1"/>
        <rFont val="Calibri"/>
        <family val="2"/>
        <scheme val="minor"/>
      </rPr>
      <t xml:space="preserve">(1) </t>
    </r>
    <r>
      <rPr>
        <b/>
        <sz val="8"/>
        <color theme="1"/>
        <rFont val="Calibri"/>
        <family val="2"/>
        <scheme val="minor"/>
      </rPr>
      <t xml:space="preserve">    (D)</t>
    </r>
  </si>
  <si>
    <t>% FEMALES IN BROODSTOCK (E)</t>
  </si>
  <si>
    <t>% MORTALITY DURING HOLDING       (F)</t>
  </si>
  <si>
    <t>GREEN EGG FECUNDITY (G)</t>
  </si>
  <si>
    <r>
      <t xml:space="preserve">% SURVIVAL AFTER DISEASE CULLING </t>
    </r>
    <r>
      <rPr>
        <b/>
        <vertAlign val="superscript"/>
        <sz val="8"/>
        <color theme="1"/>
        <rFont val="Calibri"/>
        <family val="2"/>
        <scheme val="minor"/>
      </rPr>
      <t xml:space="preserve">(2)                               </t>
    </r>
    <r>
      <rPr>
        <b/>
        <sz val="8"/>
        <color theme="1"/>
        <rFont val="Calibri"/>
        <family val="2"/>
        <scheme val="minor"/>
      </rPr>
      <t>(H)</t>
    </r>
  </si>
  <si>
    <t>% SURVIVAL GREEN TO EYED EGG        (I)</t>
  </si>
  <si>
    <t>%  SURVIVAL EYED EGG TO RELEASE       (J)</t>
  </si>
  <si>
    <t>RELEASE GOAL WITH CUSHION       (K)</t>
  </si>
  <si>
    <t>EYED EGGS       (L)</t>
  </si>
  <si>
    <t>GREEN EGGS       (N)</t>
  </si>
  <si>
    <t>FEMALES SPAWNED              (O)</t>
  </si>
  <si>
    <t>MALES SPAWNED        (P)</t>
  </si>
  <si>
    <t>TOTAL ADULTS SPAWNED (Q)</t>
  </si>
  <si>
    <t>TRAPPED ADULTS NEEDED         ( R )</t>
  </si>
  <si>
    <t>ADULTS TRAPPED TO MEET 1:1 RATIO         (S)</t>
  </si>
  <si>
    <t>SMOLTS PER TRAPPED ADULTS NEEDED          (T)</t>
  </si>
  <si>
    <t>DNFH SST</t>
  </si>
  <si>
    <t>NF Clearwater</t>
  </si>
  <si>
    <t>BY09 40% survival excluded from average</t>
  </si>
  <si>
    <t>MAGIC VALLEY - SST</t>
  </si>
  <si>
    <t>Salmon River</t>
  </si>
  <si>
    <t>CFH - SST</t>
  </si>
  <si>
    <t>DNFH - SCS</t>
  </si>
  <si>
    <t>Selway Parr</t>
  </si>
  <si>
    <t>Transfer to NPTHC</t>
  </si>
  <si>
    <t>KNFH - SCS</t>
  </si>
  <si>
    <t>CFH - SCS</t>
  </si>
  <si>
    <t>Selway</t>
  </si>
  <si>
    <t>NPTHC - SCS</t>
  </si>
  <si>
    <t>Lolo/Newsome/ Meadow Ck.</t>
  </si>
  <si>
    <t>CFH - SumCS</t>
  </si>
  <si>
    <t>Summers</t>
  </si>
  <si>
    <t>NPTHC - FCS</t>
  </si>
  <si>
    <t>DNFH - COHO</t>
  </si>
  <si>
    <t>CELL FORMULAS</t>
  </si>
  <si>
    <t>C/(1-D)</t>
  </si>
  <si>
    <t>K/(J)</t>
  </si>
  <si>
    <t>L/(I)</t>
  </si>
  <si>
    <t>ROUND (M/G,0)</t>
  </si>
  <si>
    <t>O=P</t>
  </si>
  <si>
    <t>O+P</t>
  </si>
  <si>
    <t>(R/2)/(1-E)</t>
  </si>
  <si>
    <t>K/R</t>
  </si>
  <si>
    <r>
      <rPr>
        <vertAlign val="superscript"/>
        <sz val="8"/>
        <color theme="1"/>
        <rFont val="Calibri"/>
        <family val="2"/>
        <scheme val="minor"/>
      </rPr>
      <t>(2)</t>
    </r>
    <r>
      <rPr>
        <sz val="8"/>
        <color theme="1"/>
        <rFont val="Calibri"/>
        <family val="2"/>
        <scheme val="minor"/>
      </rPr>
      <t xml:space="preserve">  Culling of eggs for BKD, IHN, etc.</t>
    </r>
  </si>
  <si>
    <t>Table 12. Broodstock Calculator for all programs, 2014.</t>
  </si>
  <si>
    <r>
      <rPr>
        <vertAlign val="superscript"/>
        <sz val="8"/>
        <color theme="1"/>
        <rFont val="Calibri"/>
        <family val="2"/>
        <scheme val="minor"/>
      </rPr>
      <t>(1)</t>
    </r>
    <r>
      <rPr>
        <sz val="8"/>
        <color theme="1"/>
        <rFont val="Calibri"/>
        <family val="2"/>
        <scheme val="minor"/>
      </rPr>
      <t xml:space="preserve">  In the 2013 AOP process, the co-managers approved a 10% cushion to meet release targets</t>
    </r>
  </si>
  <si>
    <t>Dworshak NFH - Selway Parr</t>
  </si>
  <si>
    <t>Bold = egg takes already completed</t>
  </si>
  <si>
    <t>2011 First year of summer Chinook releases at Crooked River; 2014 1st year summer Chinook released at Powell, Goal increased to 600K</t>
  </si>
  <si>
    <t>Dworshak NFH - NPTH Ad Clip</t>
  </si>
  <si>
    <t>Eagle Creek - COHO</t>
  </si>
  <si>
    <t>DNFH-SST-AIR SPAWN</t>
  </si>
  <si>
    <t>Table 6b.  IDFG forecasted 2014 returns to the project area for adult spring/summer Chinook salmon from Clearwater Hatchery Releases</t>
  </si>
  <si>
    <t>Summer Chinook</t>
  </si>
  <si>
    <t>Balance from McCall Hatchery</t>
  </si>
  <si>
    <t>GREEN EGGS BEFORE DISEASE CULL       (M)</t>
  </si>
  <si>
    <t>M/(H)</t>
  </si>
  <si>
    <t>EVEN (Q/(1-F),0)</t>
  </si>
  <si>
    <t>% survival to parr estimated at 90%</t>
  </si>
  <si>
    <t>Collected at Powell</t>
  </si>
  <si>
    <t>No estimates were made for adult returns to NPT sites</t>
  </si>
  <si>
    <t>Additional Smolts for LSRCP</t>
  </si>
  <si>
    <t>Utilize 65,000 smolts/rwy and 20 Burrows Ponds at 100,000 each</t>
  </si>
  <si>
    <t>DNFH - SCS - Additional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</si>
</sst>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164" formatCode="m/d/yyyy;@"/>
    <numFmt numFmtId="165" formatCode="d\-mmm;@"/>
    <numFmt numFmtId="166" formatCode="mm/dd;@"/>
    <numFmt numFmtId="167" formatCode="mmmm\ d\,\ yyyy;@"/>
    <numFmt numFmtId="168" formatCode="m/d/yy;@"/>
    <numFmt numFmtId="169" formatCode="m/d;@"/>
    <numFmt numFmtId="170" formatCode="0.0%"/>
  </numFmts>
  <fonts count="32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36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8"/>
      <color rgb="FFFF00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36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36"/>
      <color rgb="FFFF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sz val="26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6"/>
      <color rgb="FF000000"/>
      <name val="Arial"/>
      <family val="2"/>
    </font>
    <font>
      <sz val="10"/>
      <color rgb="FFFF0000"/>
      <name val="Arial"/>
      <family val="2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2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26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1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29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3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05"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6" fillId="0" borderId="0" xfId="0" applyFont="1"/>
    <xf numFmtId="0" fontId="8" fillId="3" borderId="6" xfId="0" applyFont="1" applyFill="1" applyBorder="1"/>
    <xf numFmtId="3" fontId="9" fillId="0" borderId="7" xfId="0" applyNumberFormat="1" applyFont="1" applyBorder="1" applyAlignment="1">
      <alignment horizontal="center" vertical="center"/>
    </xf>
    <xf numFmtId="164" fontId="10" fillId="0" borderId="8" xfId="0" applyNumberFormat="1" applyFont="1" applyBorder="1"/>
    <xf numFmtId="165" fontId="11" fillId="4" borderId="9" xfId="0" applyNumberFormat="1" applyFont="1" applyFill="1" applyBorder="1" applyAlignment="1">
      <alignment horizontal="left" wrapText="1"/>
    </xf>
    <xf numFmtId="0" fontId="12" fillId="0" borderId="10" xfId="0" applyFont="1" applyBorder="1"/>
    <xf numFmtId="0" fontId="13" fillId="0" borderId="11" xfId="0" applyFont="1" applyBorder="1" applyAlignment="1">
      <alignment horizontal="center"/>
    </xf>
    <xf numFmtId="0" fontId="14" fillId="5" borderId="12" xfId="0" applyFont="1" applyFill="1" applyBorder="1" applyAlignment="1">
      <alignment vertical="center" wrapText="1"/>
    </xf>
    <xf numFmtId="3" fontId="15" fillId="0" borderId="13" xfId="0" applyNumberFormat="1" applyFont="1" applyBorder="1"/>
    <xf numFmtId="164" fontId="16" fillId="0" borderId="0" xfId="0" applyNumberFormat="1" applyFont="1"/>
    <xf numFmtId="3" fontId="18" fillId="0" borderId="15" xfId="0" applyNumberFormat="1" applyFont="1" applyBorder="1" applyAlignment="1">
      <alignment horizontal="center" vertical="center"/>
    </xf>
    <xf numFmtId="3" fontId="20" fillId="6" borderId="17" xfId="0" applyNumberFormat="1" applyFont="1" applyFill="1" applyBorder="1" applyAlignment="1">
      <alignment horizontal="right"/>
    </xf>
    <xf numFmtId="0" fontId="21" fillId="7" borderId="18" xfId="0" applyFont="1" applyFill="1" applyBorder="1"/>
    <xf numFmtId="0" fontId="24" fillId="0" borderId="21" xfId="0" applyFont="1" applyBorder="1" applyAlignment="1">
      <alignment horizontal="center"/>
    </xf>
    <xf numFmtId="3" fontId="25" fillId="9" borderId="22" xfId="0" applyNumberFormat="1" applyFont="1" applyFill="1" applyBorder="1" applyAlignment="1">
      <alignment horizontal="center"/>
    </xf>
    <xf numFmtId="0" fontId="26" fillId="0" borderId="23" xfId="0" applyFont="1" applyBorder="1"/>
    <xf numFmtId="0" fontId="27" fillId="0" borderId="24" xfId="0" applyFont="1" applyBorder="1" applyAlignment="1">
      <alignment horizontal="center"/>
    </xf>
    <xf numFmtId="0" fontId="28" fillId="0" borderId="25" xfId="0" applyFont="1" applyBorder="1"/>
    <xf numFmtId="0" fontId="31" fillId="11" borderId="28" xfId="0" applyFont="1" applyFill="1" applyBorder="1" applyAlignment="1">
      <alignment vertical="center" wrapText="1"/>
    </xf>
    <xf numFmtId="0" fontId="32" fillId="12" borderId="29" xfId="0" applyFont="1" applyFill="1" applyBorder="1"/>
    <xf numFmtId="0" fontId="33" fillId="13" borderId="30" xfId="0" applyFont="1" applyFill="1" applyBorder="1" applyAlignment="1">
      <alignment horizontal="left" vertical="center" wrapText="1"/>
    </xf>
    <xf numFmtId="166" fontId="34" fillId="0" borderId="31" xfId="0" applyNumberFormat="1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0" fontId="36" fillId="0" borderId="33" xfId="0" applyFont="1" applyBorder="1" applyAlignment="1">
      <alignment vertical="center"/>
    </xf>
    <xf numFmtId="0" fontId="37" fillId="14" borderId="34" xfId="0" applyFont="1" applyFill="1" applyBorder="1"/>
    <xf numFmtId="0" fontId="38" fillId="0" borderId="0" xfId="0" applyFont="1" applyAlignment="1">
      <alignment wrapText="1"/>
    </xf>
    <xf numFmtId="164" fontId="39" fillId="0" borderId="35" xfId="0" applyNumberFormat="1" applyFont="1" applyBorder="1" applyAlignment="1">
      <alignment wrapText="1"/>
    </xf>
    <xf numFmtId="0" fontId="40" fillId="0" borderId="36" xfId="0" applyFont="1" applyBorder="1"/>
    <xf numFmtId="0" fontId="42" fillId="0" borderId="0" xfId="0" applyFont="1"/>
    <xf numFmtId="0" fontId="43" fillId="0" borderId="0" xfId="0" applyFont="1" applyAlignment="1">
      <alignment vertical="top" wrapText="1"/>
    </xf>
    <xf numFmtId="0" fontId="44" fillId="0" borderId="38" xfId="0" applyFont="1" applyBorder="1" applyAlignment="1">
      <alignment horizontal="center" vertical="center"/>
    </xf>
    <xf numFmtId="3" fontId="45" fillId="0" borderId="39" xfId="0" applyNumberFormat="1" applyFont="1" applyBorder="1"/>
    <xf numFmtId="0" fontId="48" fillId="16" borderId="42" xfId="0" applyFont="1" applyFill="1" applyBorder="1"/>
    <xf numFmtId="0" fontId="49" fillId="0" borderId="43" xfId="0" applyFont="1" applyBorder="1"/>
    <xf numFmtId="0" fontId="50" fillId="0" borderId="44" xfId="0" applyFont="1" applyBorder="1" applyAlignment="1">
      <alignment horizontal="center" wrapText="1"/>
    </xf>
    <xf numFmtId="0" fontId="51" fillId="0" borderId="45" xfId="0" applyFont="1" applyBorder="1" applyAlignment="1">
      <alignment horizontal="left"/>
    </xf>
    <xf numFmtId="3" fontId="52" fillId="0" borderId="0" xfId="0" applyNumberFormat="1" applyFont="1" applyAlignment="1">
      <alignment horizontal="right"/>
    </xf>
    <xf numFmtId="0" fontId="54" fillId="17" borderId="47" xfId="0" applyFont="1" applyFill="1" applyBorder="1" applyAlignment="1">
      <alignment vertical="center" wrapText="1"/>
    </xf>
    <xf numFmtId="0" fontId="55" fillId="0" borderId="48" xfId="0" applyFont="1" applyBorder="1" applyAlignment="1">
      <alignment horizontal="center" vertical="top" wrapText="1"/>
    </xf>
    <xf numFmtId="0" fontId="58" fillId="0" borderId="0" xfId="0" applyFont="1"/>
    <xf numFmtId="0" fontId="60" fillId="0" borderId="0" xfId="0" applyFont="1" applyAlignment="1">
      <alignment horizontal="center"/>
    </xf>
    <xf numFmtId="0" fontId="61" fillId="0" borderId="52" xfId="0" applyFont="1" applyBorder="1" applyAlignment="1">
      <alignment horizontal="left"/>
    </xf>
    <xf numFmtId="0" fontId="62" fillId="0" borderId="53" xfId="0" applyFont="1" applyBorder="1"/>
    <xf numFmtId="3" fontId="63" fillId="19" borderId="54" xfId="0" applyNumberFormat="1" applyFont="1" applyFill="1" applyBorder="1"/>
    <xf numFmtId="0" fontId="64" fillId="0" borderId="55" xfId="0" applyFont="1" applyBorder="1"/>
    <xf numFmtId="0" fontId="65" fillId="20" borderId="56" xfId="0" applyFont="1" applyFill="1" applyBorder="1"/>
    <xf numFmtId="3" fontId="66" fillId="0" borderId="57" xfId="0" applyNumberFormat="1" applyFont="1" applyBorder="1" applyAlignment="1">
      <alignment wrapText="1"/>
    </xf>
    <xf numFmtId="0" fontId="67" fillId="21" borderId="0" xfId="0" applyFont="1" applyFill="1"/>
    <xf numFmtId="0" fontId="68" fillId="0" borderId="58" xfId="0" applyFont="1" applyBorder="1" applyAlignment="1">
      <alignment vertical="center"/>
    </xf>
    <xf numFmtId="164" fontId="70" fillId="22" borderId="60" xfId="0" applyNumberFormat="1" applyFont="1" applyFill="1" applyBorder="1"/>
    <xf numFmtId="0" fontId="71" fillId="23" borderId="61" xfId="0" applyFont="1" applyFill="1" applyBorder="1"/>
    <xf numFmtId="0" fontId="72" fillId="24" borderId="62" xfId="0" applyFont="1" applyFill="1" applyBorder="1"/>
    <xf numFmtId="164" fontId="75" fillId="26" borderId="65" xfId="0" applyNumberFormat="1" applyFont="1" applyFill="1" applyBorder="1"/>
    <xf numFmtId="0" fontId="77" fillId="27" borderId="67" xfId="0" applyFont="1" applyFill="1" applyBorder="1" applyAlignment="1">
      <alignment horizontal="center" vertical="center"/>
    </xf>
    <xf numFmtId="0" fontId="78" fillId="0" borderId="68" xfId="0" applyFont="1" applyBorder="1" applyAlignment="1">
      <alignment horizontal="center"/>
    </xf>
    <xf numFmtId="3" fontId="79" fillId="28" borderId="69" xfId="0" applyNumberFormat="1" applyFont="1" applyFill="1" applyBorder="1" applyAlignment="1">
      <alignment horizontal="center" wrapText="1"/>
    </xf>
    <xf numFmtId="0" fontId="81" fillId="0" borderId="71" xfId="0" applyFont="1" applyBorder="1" applyAlignment="1">
      <alignment vertical="top" wrapText="1"/>
    </xf>
    <xf numFmtId="0" fontId="82" fillId="0" borderId="72" xfId="0" applyFont="1" applyBorder="1"/>
    <xf numFmtId="167" fontId="83" fillId="29" borderId="0" xfId="0" applyNumberFormat="1" applyFont="1" applyFill="1" applyAlignment="1">
      <alignment horizontal="center"/>
    </xf>
    <xf numFmtId="0" fontId="85" fillId="0" borderId="74" xfId="0" applyFont="1" applyBorder="1" applyAlignment="1">
      <alignment wrapText="1"/>
    </xf>
    <xf numFmtId="3" fontId="86" fillId="31" borderId="75" xfId="0" applyNumberFormat="1" applyFont="1" applyFill="1" applyBorder="1" applyAlignment="1">
      <alignment wrapText="1"/>
    </xf>
    <xf numFmtId="3" fontId="87" fillId="32" borderId="76" xfId="0" applyNumberFormat="1" applyFont="1" applyFill="1" applyBorder="1" applyAlignment="1">
      <alignment horizontal="center" vertical="center"/>
    </xf>
    <xf numFmtId="0" fontId="88" fillId="33" borderId="77" xfId="0" applyFont="1" applyFill="1" applyBorder="1"/>
    <xf numFmtId="0" fontId="89" fillId="0" borderId="78" xfId="0" applyFont="1" applyBorder="1"/>
    <xf numFmtId="3" fontId="90" fillId="34" borderId="79" xfId="0" applyNumberFormat="1" applyFont="1" applyFill="1" applyBorder="1" applyAlignment="1">
      <alignment horizontal="right"/>
    </xf>
    <xf numFmtId="165" fontId="92" fillId="35" borderId="81" xfId="0" applyNumberFormat="1" applyFont="1" applyFill="1" applyBorder="1" applyAlignment="1">
      <alignment horizontal="right" wrapText="1"/>
    </xf>
    <xf numFmtId="0" fontId="93" fillId="36" borderId="82" xfId="0" applyFont="1" applyFill="1" applyBorder="1" applyAlignment="1">
      <alignment horizontal="left" vertical="center" wrapText="1"/>
    </xf>
    <xf numFmtId="0" fontId="94" fillId="37" borderId="83" xfId="0" applyFont="1" applyFill="1" applyBorder="1" applyAlignment="1">
      <alignment vertical="center" wrapText="1"/>
    </xf>
    <xf numFmtId="0" fontId="95" fillId="38" borderId="84" xfId="0" applyFont="1" applyFill="1" applyBorder="1" applyAlignment="1">
      <alignment horizontal="center"/>
    </xf>
    <xf numFmtId="0" fontId="96" fillId="0" borderId="85" xfId="0" applyFont="1" applyBorder="1" applyAlignment="1">
      <alignment horizontal="center"/>
    </xf>
    <xf numFmtId="3" fontId="97" fillId="0" borderId="86" xfId="0" applyNumberFormat="1" applyFont="1" applyBorder="1" applyAlignment="1">
      <alignment horizontal="center" vertical="center"/>
    </xf>
    <xf numFmtId="0" fontId="98" fillId="0" borderId="87" xfId="0" applyFont="1" applyBorder="1" applyAlignment="1">
      <alignment horizontal="center" wrapText="1"/>
    </xf>
    <xf numFmtId="0" fontId="101" fillId="0" borderId="90" xfId="0" applyFont="1" applyBorder="1" applyAlignment="1">
      <alignment vertical="top" wrapText="1"/>
    </xf>
    <xf numFmtId="166" fontId="102" fillId="0" borderId="91" xfId="0" applyNumberFormat="1" applyFont="1" applyBorder="1" applyAlignment="1">
      <alignment horizontal="center"/>
    </xf>
    <xf numFmtId="164" fontId="103" fillId="0" borderId="92" xfId="0" applyNumberFormat="1" applyFont="1" applyBorder="1" applyAlignment="1">
      <alignment horizontal="center"/>
    </xf>
    <xf numFmtId="3" fontId="104" fillId="39" borderId="93" xfId="0" applyNumberFormat="1" applyFont="1" applyFill="1" applyBorder="1" applyAlignment="1">
      <alignment horizontal="center" vertical="center"/>
    </xf>
    <xf numFmtId="0" fontId="105" fillId="0" borderId="94" xfId="0" applyFont="1" applyBorder="1" applyAlignment="1">
      <alignment horizontal="center" vertical="center"/>
    </xf>
    <xf numFmtId="3" fontId="106" fillId="40" borderId="95" xfId="0" applyNumberFormat="1" applyFont="1" applyFill="1" applyBorder="1" applyAlignment="1">
      <alignment wrapText="1"/>
    </xf>
    <xf numFmtId="0" fontId="107" fillId="0" borderId="96" xfId="0" applyFont="1" applyBorder="1" applyAlignment="1">
      <alignment wrapText="1"/>
    </xf>
    <xf numFmtId="0" fontId="108" fillId="0" borderId="0" xfId="0" applyFont="1" applyAlignment="1">
      <alignment horizontal="center"/>
    </xf>
    <xf numFmtId="0" fontId="109" fillId="41" borderId="97" xfId="0" applyFont="1" applyFill="1" applyBorder="1" applyAlignment="1">
      <alignment horizontal="right"/>
    </xf>
    <xf numFmtId="0" fontId="110" fillId="0" borderId="0" xfId="0" applyFont="1"/>
    <xf numFmtId="3" fontId="111" fillId="42" borderId="98" xfId="0" applyNumberFormat="1" applyFont="1" applyFill="1" applyBorder="1" applyAlignment="1">
      <alignment horizontal="right" wrapText="1"/>
    </xf>
    <xf numFmtId="0" fontId="113" fillId="0" borderId="100" xfId="0" applyFont="1" applyBorder="1"/>
    <xf numFmtId="0" fontId="115" fillId="0" borderId="0" xfId="0" applyFont="1" applyAlignment="1">
      <alignment horizontal="center"/>
    </xf>
    <xf numFmtId="41" fontId="117" fillId="0" borderId="0" xfId="0" applyNumberFormat="1" applyFont="1" applyAlignment="1">
      <alignment vertical="center"/>
    </xf>
    <xf numFmtId="0" fontId="118" fillId="0" borderId="103" xfId="0" applyFont="1" applyBorder="1" applyAlignment="1">
      <alignment horizontal="center" vertical="center"/>
    </xf>
    <xf numFmtId="0" fontId="119" fillId="0" borderId="104" xfId="0" applyFont="1" applyBorder="1" applyAlignment="1">
      <alignment wrapText="1"/>
    </xf>
    <xf numFmtId="0" fontId="121" fillId="0" borderId="106" xfId="0" applyFont="1" applyBorder="1"/>
    <xf numFmtId="3" fontId="122" fillId="43" borderId="107" xfId="0" applyNumberFormat="1" applyFont="1" applyFill="1" applyBorder="1"/>
    <xf numFmtId="0" fontId="123" fillId="0" borderId="108" xfId="0" applyFont="1" applyBorder="1"/>
    <xf numFmtId="2" fontId="124" fillId="0" borderId="109" xfId="0" applyNumberFormat="1" applyFont="1" applyBorder="1"/>
    <xf numFmtId="0" fontId="126" fillId="0" borderId="111" xfId="0" applyFont="1" applyBorder="1" applyAlignment="1">
      <alignment vertical="top" wrapText="1"/>
    </xf>
    <xf numFmtId="3" fontId="127" fillId="0" borderId="112" xfId="0" applyNumberFormat="1" applyFont="1" applyBorder="1" applyAlignment="1">
      <alignment horizontal="center" vertical="center"/>
    </xf>
    <xf numFmtId="0" fontId="128" fillId="44" borderId="113" xfId="0" applyFont="1" applyFill="1" applyBorder="1"/>
    <xf numFmtId="0" fontId="130" fillId="45" borderId="115" xfId="0" applyFont="1" applyFill="1" applyBorder="1" applyAlignment="1">
      <alignment wrapText="1"/>
    </xf>
    <xf numFmtId="0" fontId="131" fillId="46" borderId="116" xfId="0" applyFont="1" applyFill="1" applyBorder="1"/>
    <xf numFmtId="0" fontId="134" fillId="48" borderId="119" xfId="0" applyFont="1" applyFill="1" applyBorder="1"/>
    <xf numFmtId="0" fontId="136" fillId="0" borderId="121" xfId="0" applyFont="1" applyBorder="1"/>
    <xf numFmtId="0" fontId="137" fillId="0" borderId="122" xfId="0" applyFont="1" applyBorder="1" applyAlignment="1">
      <alignment vertical="center"/>
    </xf>
    <xf numFmtId="3" fontId="138" fillId="49" borderId="123" xfId="0" applyNumberFormat="1" applyFont="1" applyFill="1" applyBorder="1" applyAlignment="1">
      <alignment horizontal="right"/>
    </xf>
    <xf numFmtId="3" fontId="139" fillId="50" borderId="124" xfId="0" applyNumberFormat="1" applyFont="1" applyFill="1" applyBorder="1" applyAlignment="1">
      <alignment horizontal="center" vertical="center"/>
    </xf>
    <xf numFmtId="3" fontId="141" fillId="0" borderId="126" xfId="0" applyNumberFormat="1" applyFont="1" applyBorder="1" applyAlignment="1">
      <alignment horizontal="right"/>
    </xf>
    <xf numFmtId="0" fontId="145" fillId="52" borderId="130" xfId="0" applyFont="1" applyFill="1" applyBorder="1" applyAlignment="1">
      <alignment vertical="top" wrapText="1"/>
    </xf>
    <xf numFmtId="0" fontId="147" fillId="53" borderId="132" xfId="0" applyFont="1" applyFill="1" applyBorder="1" applyAlignment="1">
      <alignment wrapText="1"/>
    </xf>
    <xf numFmtId="0" fontId="148" fillId="0" borderId="133" xfId="0" applyFont="1" applyBorder="1"/>
    <xf numFmtId="0" fontId="149" fillId="0" borderId="0" xfId="0" applyFont="1" applyAlignment="1">
      <alignment horizontal="center" vertical="center" wrapText="1"/>
    </xf>
    <xf numFmtId="0" fontId="150" fillId="54" borderId="134" xfId="0" applyFont="1" applyFill="1" applyBorder="1" applyAlignment="1">
      <alignment wrapText="1"/>
    </xf>
    <xf numFmtId="0" fontId="152" fillId="55" borderId="136" xfId="0" applyFont="1" applyFill="1" applyBorder="1"/>
    <xf numFmtId="3" fontId="153" fillId="56" borderId="137" xfId="0" applyNumberFormat="1" applyFont="1" applyFill="1" applyBorder="1" applyAlignment="1">
      <alignment wrapText="1"/>
    </xf>
    <xf numFmtId="0" fontId="157" fillId="0" borderId="0" xfId="0" applyFont="1" applyAlignment="1">
      <alignment horizontal="center"/>
    </xf>
    <xf numFmtId="0" fontId="158" fillId="0" borderId="141" xfId="0" applyFont="1" applyBorder="1" applyAlignment="1">
      <alignment horizontal="center"/>
    </xf>
    <xf numFmtId="3" fontId="161" fillId="59" borderId="144" xfId="0" applyNumberFormat="1" applyFont="1" applyFill="1" applyBorder="1" applyAlignment="1">
      <alignment horizontal="center"/>
    </xf>
    <xf numFmtId="3" fontId="162" fillId="0" borderId="0" xfId="0" applyNumberFormat="1" applyFont="1" applyAlignment="1">
      <alignment horizontal="center" wrapText="1"/>
    </xf>
    <xf numFmtId="0" fontId="163" fillId="0" borderId="145" xfId="0" applyFont="1" applyBorder="1" applyAlignment="1">
      <alignment horizontal="center"/>
    </xf>
    <xf numFmtId="3" fontId="164" fillId="0" borderId="0" xfId="0" applyNumberFormat="1" applyFont="1"/>
    <xf numFmtId="0" fontId="165" fillId="0" borderId="0" xfId="0" applyFont="1"/>
    <xf numFmtId="0" fontId="167" fillId="0" borderId="147" xfId="0" applyFont="1" applyBorder="1" applyAlignment="1">
      <alignment wrapText="1"/>
    </xf>
    <xf numFmtId="0" fontId="168" fillId="0" borderId="148" xfId="0" applyFont="1" applyBorder="1"/>
    <xf numFmtId="3" fontId="169" fillId="60" borderId="149" xfId="0" applyNumberFormat="1" applyFont="1" applyFill="1" applyBorder="1" applyAlignment="1">
      <alignment horizontal="center"/>
    </xf>
    <xf numFmtId="0" fontId="170" fillId="61" borderId="150" xfId="0" applyFont="1" applyFill="1" applyBorder="1" applyAlignment="1">
      <alignment vertical="center" wrapText="1"/>
    </xf>
    <xf numFmtId="0" fontId="171" fillId="0" borderId="151" xfId="0" applyFont="1" applyBorder="1"/>
    <xf numFmtId="41" fontId="172" fillId="0" borderId="0" xfId="0" applyNumberFormat="1" applyFont="1"/>
    <xf numFmtId="0" fontId="176" fillId="0" borderId="154" xfId="0" applyFont="1" applyBorder="1" applyAlignment="1">
      <alignment vertical="center"/>
    </xf>
    <xf numFmtId="0" fontId="179" fillId="0" borderId="0" xfId="0" applyFont="1"/>
    <xf numFmtId="3" fontId="181" fillId="65" borderId="158" xfId="0" applyNumberFormat="1" applyFont="1" applyFill="1" applyBorder="1" applyAlignment="1">
      <alignment horizontal="center"/>
    </xf>
    <xf numFmtId="3" fontId="182" fillId="0" borderId="159" xfId="0" applyNumberFormat="1" applyFont="1" applyBorder="1"/>
    <xf numFmtId="3" fontId="183" fillId="0" borderId="160" xfId="0" applyNumberFormat="1" applyFont="1" applyBorder="1" applyAlignment="1">
      <alignment horizontal="center"/>
    </xf>
    <xf numFmtId="0" fontId="185" fillId="0" borderId="0" xfId="0" applyFont="1" applyAlignment="1">
      <alignment horizontal="left"/>
    </xf>
    <xf numFmtId="0" fontId="186" fillId="0" borderId="0" xfId="0" applyFont="1"/>
    <xf numFmtId="41" fontId="187" fillId="0" borderId="162" xfId="0" applyNumberFormat="1" applyFont="1" applyBorder="1"/>
    <xf numFmtId="0" fontId="188" fillId="0" borderId="163" xfId="0" applyFont="1" applyBorder="1" applyAlignment="1">
      <alignment wrapText="1"/>
    </xf>
    <xf numFmtId="165" fontId="191" fillId="67" borderId="166" xfId="0" applyNumberFormat="1" applyFont="1" applyFill="1" applyBorder="1" applyAlignment="1">
      <alignment wrapText="1"/>
    </xf>
    <xf numFmtId="3" fontId="192" fillId="68" borderId="167" xfId="0" applyNumberFormat="1" applyFont="1" applyFill="1" applyBorder="1" applyAlignment="1">
      <alignment horizontal="right"/>
    </xf>
    <xf numFmtId="0" fontId="194" fillId="0" borderId="169" xfId="0" applyFont="1" applyBorder="1" applyAlignment="1">
      <alignment horizontal="center" wrapText="1"/>
    </xf>
    <xf numFmtId="0" fontId="195" fillId="0" borderId="170" xfId="0" applyFont="1" applyBorder="1"/>
    <xf numFmtId="0" fontId="196" fillId="0" borderId="171" xfId="0" applyFont="1" applyBorder="1" applyAlignment="1">
      <alignment vertical="center"/>
    </xf>
    <xf numFmtId="0" fontId="197" fillId="0" borderId="172" xfId="0" applyFont="1" applyBorder="1"/>
    <xf numFmtId="0" fontId="198" fillId="0" borderId="173" xfId="0" applyFont="1" applyBorder="1" applyAlignment="1">
      <alignment horizontal="center"/>
    </xf>
    <xf numFmtId="3" fontId="199" fillId="0" borderId="174" xfId="0" applyNumberFormat="1" applyFont="1" applyBorder="1"/>
    <xf numFmtId="0" fontId="200" fillId="69" borderId="175" xfId="0" applyFont="1" applyFill="1" applyBorder="1" applyAlignment="1">
      <alignment vertical="center" wrapText="1"/>
    </xf>
    <xf numFmtId="3" fontId="201" fillId="70" borderId="176" xfId="0" applyNumberFormat="1" applyFont="1" applyFill="1" applyBorder="1"/>
    <xf numFmtId="3" fontId="204" fillId="71" borderId="179" xfId="0" applyNumberFormat="1" applyFont="1" applyFill="1" applyBorder="1" applyAlignment="1">
      <alignment wrapText="1"/>
    </xf>
    <xf numFmtId="166" fontId="207" fillId="0" borderId="182" xfId="0" applyNumberFormat="1" applyFont="1" applyBorder="1" applyAlignment="1">
      <alignment horizontal="center"/>
    </xf>
    <xf numFmtId="166" fontId="209" fillId="0" borderId="184" xfId="0" applyNumberFormat="1" applyFont="1" applyBorder="1" applyAlignment="1">
      <alignment horizontal="center"/>
    </xf>
    <xf numFmtId="0" fontId="210" fillId="0" borderId="185" xfId="0" applyFont="1" applyBorder="1"/>
    <xf numFmtId="0" fontId="211" fillId="74" borderId="186" xfId="0" applyFont="1" applyFill="1" applyBorder="1" applyAlignment="1">
      <alignment wrapText="1"/>
    </xf>
    <xf numFmtId="3" fontId="212" fillId="0" borderId="187" xfId="0" applyNumberFormat="1" applyFont="1" applyBorder="1"/>
    <xf numFmtId="3" fontId="213" fillId="75" borderId="188" xfId="0" applyNumberFormat="1" applyFont="1" applyFill="1" applyBorder="1" applyAlignment="1">
      <alignment horizontal="right"/>
    </xf>
    <xf numFmtId="3" fontId="214" fillId="0" borderId="189" xfId="0" applyNumberFormat="1" applyFont="1" applyBorder="1" applyAlignment="1">
      <alignment horizontal="center" vertical="center"/>
    </xf>
    <xf numFmtId="3" fontId="215" fillId="76" borderId="190" xfId="0" applyNumberFormat="1" applyFont="1" applyFill="1" applyBorder="1"/>
    <xf numFmtId="0" fontId="218" fillId="0" borderId="193" xfId="0" applyFont="1" applyBorder="1" applyAlignment="1">
      <alignment horizontal="center"/>
    </xf>
    <xf numFmtId="3" fontId="219" fillId="77" borderId="194" xfId="0" applyNumberFormat="1" applyFont="1" applyFill="1" applyBorder="1"/>
    <xf numFmtId="0" fontId="220" fillId="78" borderId="195" xfId="0" applyFont="1" applyFill="1" applyBorder="1"/>
    <xf numFmtId="0" fontId="221" fillId="79" borderId="196" xfId="0" applyFont="1" applyFill="1" applyBorder="1" applyAlignment="1">
      <alignment wrapText="1"/>
    </xf>
    <xf numFmtId="0" fontId="222" fillId="0" borderId="197" xfId="0" applyFont="1" applyBorder="1"/>
    <xf numFmtId="0" fontId="224" fillId="80" borderId="199" xfId="0" applyFont="1" applyFill="1" applyBorder="1"/>
    <xf numFmtId="3" fontId="225" fillId="81" borderId="200" xfId="0" applyNumberFormat="1" applyFont="1" applyFill="1" applyBorder="1"/>
    <xf numFmtId="0" fontId="226" fillId="82" borderId="201" xfId="0" applyFont="1" applyFill="1" applyBorder="1" applyAlignment="1">
      <alignment horizontal="left" vertical="center" wrapText="1"/>
    </xf>
    <xf numFmtId="3" fontId="229" fillId="0" borderId="204" xfId="0" applyNumberFormat="1" applyFont="1" applyBorder="1"/>
    <xf numFmtId="0" fontId="230" fillId="0" borderId="205" xfId="0" applyFont="1" applyBorder="1" applyAlignment="1">
      <alignment horizontal="left" vertical="top" wrapText="1"/>
    </xf>
    <xf numFmtId="3" fontId="233" fillId="83" borderId="208" xfId="0" applyNumberFormat="1" applyFont="1" applyFill="1" applyBorder="1"/>
    <xf numFmtId="0" fontId="234" fillId="0" borderId="209" xfId="0" applyFont="1" applyBorder="1"/>
    <xf numFmtId="0" fontId="235" fillId="0" borderId="210" xfId="0" applyFont="1" applyBorder="1" applyAlignment="1">
      <alignment horizontal="center"/>
    </xf>
    <xf numFmtId="168" fontId="237" fillId="85" borderId="212" xfId="0" applyNumberFormat="1" applyFont="1" applyFill="1" applyBorder="1" applyAlignment="1">
      <alignment wrapText="1"/>
    </xf>
    <xf numFmtId="0" fontId="239" fillId="86" borderId="214" xfId="0" applyFont="1" applyFill="1" applyBorder="1" applyAlignment="1">
      <alignment vertical="center" wrapText="1"/>
    </xf>
    <xf numFmtId="0" fontId="240" fillId="87" borderId="215" xfId="0" applyFont="1" applyFill="1" applyBorder="1" applyAlignment="1">
      <alignment vertical="top" wrapText="1"/>
    </xf>
    <xf numFmtId="0" fontId="241" fillId="88" borderId="216" xfId="0" applyFont="1" applyFill="1" applyBorder="1"/>
    <xf numFmtId="0" fontId="242" fillId="89" borderId="217" xfId="0" applyFont="1" applyFill="1" applyBorder="1" applyAlignment="1">
      <alignment wrapText="1"/>
    </xf>
    <xf numFmtId="3" fontId="243" fillId="0" borderId="218" xfId="0" applyNumberFormat="1" applyFont="1" applyBorder="1" applyAlignment="1">
      <alignment wrapText="1"/>
    </xf>
    <xf numFmtId="3" fontId="244" fillId="0" borderId="219" xfId="0" applyNumberFormat="1" applyFont="1" applyBorder="1" applyAlignment="1">
      <alignment horizontal="center" vertical="center"/>
    </xf>
    <xf numFmtId="0" fontId="246" fillId="0" borderId="221" xfId="0" applyFont="1" applyBorder="1"/>
    <xf numFmtId="0" fontId="247" fillId="0" borderId="0" xfId="0" applyFont="1"/>
    <xf numFmtId="0" fontId="248" fillId="0" borderId="0" xfId="0" applyFont="1"/>
    <xf numFmtId="0" fontId="249" fillId="90" borderId="222" xfId="0" applyFont="1" applyFill="1" applyBorder="1" applyAlignment="1">
      <alignment horizontal="left" vertical="center" wrapText="1"/>
    </xf>
    <xf numFmtId="0" fontId="250" fillId="91" borderId="223" xfId="0" applyFont="1" applyFill="1" applyBorder="1" applyAlignment="1">
      <alignment vertical="center" wrapText="1"/>
    </xf>
    <xf numFmtId="41" fontId="251" fillId="0" borderId="224" xfId="0" applyNumberFormat="1" applyFont="1" applyBorder="1"/>
    <xf numFmtId="0" fontId="252" fillId="0" borderId="225" xfId="0" applyFont="1" applyBorder="1" applyAlignment="1">
      <alignment horizontal="center" vertical="center" wrapText="1"/>
    </xf>
    <xf numFmtId="169" fontId="253" fillId="0" borderId="226" xfId="0" applyNumberFormat="1" applyFont="1" applyBorder="1" applyAlignment="1">
      <alignment horizontal="right"/>
    </xf>
    <xf numFmtId="164" fontId="254" fillId="0" borderId="227" xfId="0" applyNumberFormat="1" applyFont="1" applyBorder="1"/>
    <xf numFmtId="0" fontId="255" fillId="92" borderId="228" xfId="0" applyFont="1" applyFill="1" applyBorder="1" applyAlignment="1">
      <alignment horizontal="left" vertical="center" wrapText="1"/>
    </xf>
    <xf numFmtId="0" fontId="256" fillId="0" borderId="0" xfId="0" applyFont="1"/>
    <xf numFmtId="0" fontId="257" fillId="0" borderId="229" xfId="0" applyFont="1" applyBorder="1"/>
    <xf numFmtId="0" fontId="258" fillId="0" borderId="230" xfId="0" applyFont="1" applyBorder="1" applyAlignment="1">
      <alignment vertical="top" wrapText="1"/>
    </xf>
    <xf numFmtId="0" fontId="259" fillId="93" borderId="231" xfId="0" applyFont="1" applyFill="1" applyBorder="1" applyAlignment="1">
      <alignment vertical="center" wrapText="1"/>
    </xf>
    <xf numFmtId="0" fontId="260" fillId="0" borderId="0" xfId="0" applyFont="1"/>
    <xf numFmtId="0" fontId="261" fillId="94" borderId="232" xfId="0" applyFont="1" applyFill="1" applyBorder="1" applyAlignment="1">
      <alignment wrapText="1"/>
    </xf>
    <xf numFmtId="0" fontId="262" fillId="0" borderId="233" xfId="0" applyFont="1" applyBorder="1" applyAlignment="1">
      <alignment horizontal="center"/>
    </xf>
    <xf numFmtId="0" fontId="264" fillId="0" borderId="234" xfId="0" applyFont="1" applyBorder="1"/>
    <xf numFmtId="0" fontId="266" fillId="0" borderId="236" xfId="0" applyFont="1" applyBorder="1"/>
    <xf numFmtId="3" fontId="267" fillId="0" borderId="0" xfId="0" applyNumberFormat="1" applyFont="1"/>
    <xf numFmtId="0" fontId="268" fillId="0" borderId="237" xfId="0" applyFont="1" applyBorder="1" applyAlignment="1">
      <alignment horizontal="left"/>
    </xf>
    <xf numFmtId="3" fontId="269" fillId="0" borderId="238" xfId="0" applyNumberFormat="1" applyFont="1" applyBorder="1" applyAlignment="1">
      <alignment horizontal="center"/>
    </xf>
    <xf numFmtId="0" fontId="271" fillId="0" borderId="240" xfId="0" applyFont="1" applyBorder="1" applyAlignment="1">
      <alignment wrapText="1"/>
    </xf>
    <xf numFmtId="0" fontId="273" fillId="0" borderId="242" xfId="0" applyFont="1" applyBorder="1" applyAlignment="1">
      <alignment vertical="center"/>
    </xf>
    <xf numFmtId="0" fontId="274" fillId="95" borderId="243" xfId="0" applyFont="1" applyFill="1" applyBorder="1" applyAlignment="1">
      <alignment wrapText="1"/>
    </xf>
    <xf numFmtId="0" fontId="275" fillId="96" borderId="244" xfId="0" applyFont="1" applyFill="1" applyBorder="1" applyAlignment="1">
      <alignment wrapText="1"/>
    </xf>
    <xf numFmtId="0" fontId="276" fillId="0" borderId="245" xfId="0" applyFont="1" applyBorder="1"/>
    <xf numFmtId="0" fontId="277" fillId="97" borderId="246" xfId="0" applyFont="1" applyFill="1" applyBorder="1"/>
    <xf numFmtId="0" fontId="278" fillId="0" borderId="247" xfId="0" applyFont="1" applyBorder="1" applyAlignment="1">
      <alignment horizontal="left" vertical="center" wrapText="1"/>
    </xf>
    <xf numFmtId="0" fontId="280" fillId="98" borderId="248" xfId="0" applyFont="1" applyFill="1" applyBorder="1"/>
    <xf numFmtId="3" fontId="281" fillId="0" borderId="249" xfId="0" applyNumberFormat="1" applyFont="1" applyBorder="1" applyAlignment="1">
      <alignment horizontal="center"/>
    </xf>
    <xf numFmtId="3" fontId="282" fillId="99" borderId="250" xfId="0" applyNumberFormat="1" applyFont="1" applyFill="1" applyBorder="1" applyAlignment="1">
      <alignment horizontal="center" wrapText="1"/>
    </xf>
    <xf numFmtId="0" fontId="283" fillId="100" borderId="251" xfId="0" applyFont="1" applyFill="1" applyBorder="1" applyAlignment="1">
      <alignment horizontal="left" vertical="center" wrapText="1"/>
    </xf>
    <xf numFmtId="3" fontId="286" fillId="101" borderId="254" xfId="0" applyNumberFormat="1" applyFont="1" applyFill="1" applyBorder="1"/>
    <xf numFmtId="0" fontId="287" fillId="0" borderId="0" xfId="0" applyFont="1" applyAlignment="1">
      <alignment horizontal="center"/>
    </xf>
    <xf numFmtId="0" fontId="288" fillId="0" borderId="255" xfId="0" applyFont="1" applyBorder="1"/>
    <xf numFmtId="0" fontId="289" fillId="0" borderId="256" xfId="0" applyFont="1" applyBorder="1" applyAlignment="1">
      <alignment horizontal="left" vertical="top" wrapText="1"/>
    </xf>
    <xf numFmtId="3" fontId="290" fillId="0" borderId="257" xfId="0" applyNumberFormat="1" applyFont="1" applyBorder="1" applyAlignment="1">
      <alignment vertical="center"/>
    </xf>
    <xf numFmtId="169" fontId="291" fillId="102" borderId="258" xfId="0" applyNumberFormat="1" applyFont="1" applyFill="1" applyBorder="1"/>
    <xf numFmtId="0" fontId="292" fillId="0" borderId="0" xfId="0" applyFont="1" applyAlignment="1">
      <alignment horizontal="left"/>
    </xf>
    <xf numFmtId="0" fontId="294" fillId="0" borderId="260" xfId="0" applyFont="1" applyBorder="1"/>
    <xf numFmtId="2" fontId="295" fillId="0" borderId="0" xfId="0" applyNumberFormat="1" applyFont="1"/>
    <xf numFmtId="165" fontId="296" fillId="103" borderId="261" xfId="0" applyNumberFormat="1" applyFont="1" applyFill="1" applyBorder="1" applyAlignment="1">
      <alignment horizontal="left"/>
    </xf>
    <xf numFmtId="3" fontId="297" fillId="0" borderId="262" xfId="0" applyNumberFormat="1" applyFont="1" applyBorder="1" applyAlignment="1">
      <alignment horizontal="center" vertical="center"/>
    </xf>
    <xf numFmtId="3" fontId="298" fillId="0" borderId="263" xfId="0" applyNumberFormat="1" applyFont="1" applyBorder="1"/>
    <xf numFmtId="3" fontId="300" fillId="0" borderId="0" xfId="0" applyNumberFormat="1" applyFont="1"/>
    <xf numFmtId="169" fontId="301" fillId="104" borderId="265" xfId="0" applyNumberFormat="1" applyFont="1" applyFill="1" applyBorder="1" applyAlignment="1">
      <alignment horizontal="center"/>
    </xf>
    <xf numFmtId="0" fontId="302" fillId="0" borderId="266" xfId="0" applyFont="1" applyBorder="1"/>
    <xf numFmtId="0" fontId="303" fillId="105" borderId="267" xfId="0" applyFont="1" applyFill="1" applyBorder="1" applyAlignment="1">
      <alignment horizontal="left" wrapText="1"/>
    </xf>
    <xf numFmtId="0" fontId="305" fillId="0" borderId="269" xfId="0" applyFont="1" applyBorder="1" applyAlignment="1">
      <alignment horizontal="center" vertical="center"/>
    </xf>
    <xf numFmtId="0" fontId="307" fillId="0" borderId="271" xfId="0" applyFont="1" applyBorder="1" applyAlignment="1">
      <alignment horizontal="center" vertical="center"/>
    </xf>
    <xf numFmtId="0" fontId="308" fillId="0" borderId="272" xfId="0" applyFont="1" applyBorder="1"/>
    <xf numFmtId="0" fontId="309" fillId="0" borderId="0" xfId="0" applyFont="1"/>
    <xf numFmtId="0" fontId="311" fillId="107" borderId="274" xfId="0" applyFont="1" applyFill="1" applyBorder="1"/>
    <xf numFmtId="0" fontId="312" fillId="0" borderId="275" xfId="0" applyFont="1" applyBorder="1" applyAlignment="1">
      <alignment horizontal="center"/>
    </xf>
    <xf numFmtId="0" fontId="248" fillId="0" borderId="0" xfId="0" applyFont="1"/>
    <xf numFmtId="0" fontId="0" fillId="0" borderId="0" xfId="0"/>
    <xf numFmtId="0" fontId="316" fillId="108" borderId="211" xfId="0" applyFont="1" applyFill="1" applyBorder="1"/>
    <xf numFmtId="0" fontId="318" fillId="108" borderId="155" xfId="0" applyFont="1" applyFill="1" applyBorder="1"/>
    <xf numFmtId="3" fontId="318" fillId="108" borderId="155" xfId="0" applyNumberFormat="1" applyFont="1" applyFill="1" applyBorder="1"/>
    <xf numFmtId="9" fontId="318" fillId="108" borderId="273" xfId="1" applyFont="1" applyFill="1" applyBorder="1"/>
    <xf numFmtId="3" fontId="318" fillId="108" borderId="211" xfId="0" applyNumberFormat="1" applyFont="1" applyFill="1" applyBorder="1"/>
    <xf numFmtId="3" fontId="318" fillId="106" borderId="155" xfId="0" applyNumberFormat="1" applyFont="1" applyFill="1" applyBorder="1"/>
    <xf numFmtId="3" fontId="316" fillId="108" borderId="155" xfId="0" applyNumberFormat="1" applyFont="1" applyFill="1" applyBorder="1"/>
    <xf numFmtId="3" fontId="316" fillId="108" borderId="155" xfId="0" applyNumberFormat="1" applyFont="1" applyFill="1" applyBorder="1" applyAlignment="1">
      <alignment wrapText="1"/>
    </xf>
    <xf numFmtId="0" fontId="316" fillId="108" borderId="276" xfId="0" applyFont="1" applyFill="1" applyBorder="1"/>
    <xf numFmtId="0" fontId="318" fillId="108" borderId="269" xfId="0" applyFont="1" applyFill="1" applyBorder="1"/>
    <xf numFmtId="3" fontId="318" fillId="108" borderId="269" xfId="0" applyNumberFormat="1" applyFont="1" applyFill="1" applyBorder="1"/>
    <xf numFmtId="9" fontId="318" fillId="108" borderId="251" xfId="1" applyFont="1" applyFill="1" applyBorder="1"/>
    <xf numFmtId="3" fontId="316" fillId="108" borderId="269" xfId="0" applyNumberFormat="1" applyFont="1" applyFill="1" applyBorder="1"/>
    <xf numFmtId="3" fontId="316" fillId="108" borderId="269" xfId="0" applyNumberFormat="1" applyFont="1" applyFill="1" applyBorder="1" applyAlignment="1">
      <alignment wrapText="1"/>
    </xf>
    <xf numFmtId="0" fontId="316" fillId="108" borderId="275" xfId="0" applyFont="1" applyFill="1" applyBorder="1"/>
    <xf numFmtId="0" fontId="318" fillId="108" borderId="250" xfId="0" applyFont="1" applyFill="1" applyBorder="1"/>
    <xf numFmtId="3" fontId="318" fillId="108" borderId="250" xfId="0" applyNumberFormat="1" applyFont="1" applyFill="1" applyBorder="1"/>
    <xf numFmtId="9" fontId="318" fillId="108" borderId="262" xfId="1" applyFont="1" applyFill="1" applyBorder="1"/>
    <xf numFmtId="3" fontId="318" fillId="108" borderId="275" xfId="0" applyNumberFormat="1" applyFont="1" applyFill="1" applyBorder="1"/>
    <xf numFmtId="3" fontId="316" fillId="108" borderId="250" xfId="0" applyNumberFormat="1" applyFont="1" applyFill="1" applyBorder="1"/>
    <xf numFmtId="3" fontId="316" fillId="108" borderId="250" xfId="0" applyNumberFormat="1" applyFont="1" applyFill="1" applyBorder="1" applyAlignment="1">
      <alignment wrapText="1"/>
    </xf>
    <xf numFmtId="0" fontId="316" fillId="0" borderId="272" xfId="0" applyFont="1" applyBorder="1"/>
    <xf numFmtId="0" fontId="318" fillId="0" borderId="226" xfId="0" applyFont="1" applyBorder="1"/>
    <xf numFmtId="3" fontId="318" fillId="0" borderId="226" xfId="0" applyNumberFormat="1" applyFont="1" applyBorder="1"/>
    <xf numFmtId="9" fontId="318" fillId="0" borderId="256" xfId="1" applyFont="1" applyBorder="1"/>
    <xf numFmtId="3" fontId="318" fillId="0" borderId="155" xfId="0" applyNumberFormat="1" applyFont="1" applyFill="1" applyBorder="1"/>
    <xf numFmtId="3" fontId="318" fillId="109" borderId="284" xfId="0" applyNumberFormat="1" applyFont="1" applyFill="1" applyBorder="1"/>
    <xf numFmtId="3" fontId="318" fillId="109" borderId="155" xfId="0" applyNumberFormat="1" applyFont="1" applyFill="1" applyBorder="1"/>
    <xf numFmtId="3" fontId="318" fillId="109" borderId="155" xfId="0" applyNumberFormat="1" applyFont="1" applyFill="1" applyBorder="1" applyAlignment="1">
      <alignment wrapText="1"/>
    </xf>
    <xf numFmtId="0" fontId="316" fillId="0" borderId="276" xfId="0" applyFont="1" applyBorder="1"/>
    <xf numFmtId="0" fontId="318" fillId="0" borderId="269" xfId="0" applyFont="1" applyBorder="1"/>
    <xf numFmtId="3" fontId="318" fillId="0" borderId="269" xfId="0" applyNumberFormat="1" applyFont="1" applyBorder="1"/>
    <xf numFmtId="9" fontId="318" fillId="0" borderId="251" xfId="1" applyFont="1" applyBorder="1"/>
    <xf numFmtId="3" fontId="318" fillId="0" borderId="269" xfId="0" applyNumberFormat="1" applyFont="1" applyFill="1" applyBorder="1"/>
    <xf numFmtId="3" fontId="318" fillId="109" borderId="269" xfId="0" applyNumberFormat="1" applyFont="1" applyFill="1" applyBorder="1"/>
    <xf numFmtId="3" fontId="318" fillId="109" borderId="269" xfId="0" applyNumberFormat="1" applyFont="1" applyFill="1" applyBorder="1" applyAlignment="1">
      <alignment wrapText="1"/>
    </xf>
    <xf numFmtId="0" fontId="318" fillId="0" borderId="269" xfId="0" applyFont="1" applyBorder="1" applyAlignment="1">
      <alignment wrapText="1"/>
    </xf>
    <xf numFmtId="0" fontId="318" fillId="0" borderId="206" xfId="0" applyFont="1" applyBorder="1" applyAlignment="1">
      <alignment wrapText="1"/>
    </xf>
    <xf numFmtId="3" fontId="318" fillId="0" borderId="206" xfId="0" applyNumberFormat="1" applyFont="1" applyBorder="1"/>
    <xf numFmtId="0" fontId="316" fillId="0" borderId="285" xfId="0" applyFont="1" applyBorder="1"/>
    <xf numFmtId="0" fontId="318" fillId="0" borderId="286" xfId="0" applyFont="1" applyFill="1" applyBorder="1" applyAlignment="1">
      <alignment horizontal="left" vertical="center" wrapText="1"/>
    </xf>
    <xf numFmtId="3" fontId="318" fillId="0" borderId="286" xfId="0" applyNumberFormat="1" applyFont="1" applyBorder="1"/>
    <xf numFmtId="9" fontId="318" fillId="0" borderId="287" xfId="1" applyFont="1" applyBorder="1"/>
    <xf numFmtId="3" fontId="318" fillId="0" borderId="250" xfId="0" applyNumberFormat="1" applyFont="1" applyFill="1" applyBorder="1"/>
    <xf numFmtId="3" fontId="318" fillId="109" borderId="213" xfId="0" applyNumberFormat="1" applyFont="1" applyFill="1" applyBorder="1"/>
    <xf numFmtId="3" fontId="318" fillId="109" borderId="250" xfId="0" applyNumberFormat="1" applyFont="1" applyFill="1" applyBorder="1"/>
    <xf numFmtId="3" fontId="318" fillId="109" borderId="250" xfId="0" applyNumberFormat="1" applyFont="1" applyFill="1" applyBorder="1" applyAlignment="1">
      <alignment wrapText="1"/>
    </xf>
    <xf numFmtId="0" fontId="316" fillId="110" borderId="275" xfId="0" applyFont="1" applyFill="1" applyBorder="1"/>
    <xf numFmtId="0" fontId="318" fillId="110" borderId="250" xfId="0" applyFont="1" applyFill="1" applyBorder="1"/>
    <xf numFmtId="3" fontId="318" fillId="110" borderId="250" xfId="0" applyNumberFormat="1" applyFont="1" applyFill="1" applyBorder="1"/>
    <xf numFmtId="9" fontId="318" fillId="110" borderId="262" xfId="1" applyFont="1" applyFill="1" applyBorder="1"/>
    <xf numFmtId="3" fontId="318" fillId="110" borderId="285" xfId="0" applyNumberFormat="1" applyFont="1" applyFill="1" applyBorder="1"/>
    <xf numFmtId="3" fontId="318" fillId="110" borderId="286" xfId="0" applyNumberFormat="1" applyFont="1" applyFill="1" applyBorder="1"/>
    <xf numFmtId="3" fontId="318" fillId="110" borderId="286" xfId="0" applyNumberFormat="1" applyFont="1" applyFill="1" applyBorder="1" applyAlignment="1">
      <alignment wrapText="1"/>
    </xf>
    <xf numFmtId="0" fontId="316" fillId="111" borderId="216" xfId="0" applyFont="1" applyFill="1" applyBorder="1"/>
    <xf numFmtId="0" fontId="318" fillId="111" borderId="274" xfId="0" applyFont="1" applyFill="1" applyBorder="1"/>
    <xf numFmtId="3" fontId="318" fillId="111" borderId="274" xfId="0" applyNumberFormat="1" applyFont="1" applyFill="1" applyBorder="1"/>
    <xf numFmtId="9" fontId="318" fillId="111" borderId="76" xfId="1" applyFont="1" applyFill="1" applyBorder="1"/>
    <xf numFmtId="3" fontId="318" fillId="111" borderId="285" xfId="0" applyNumberFormat="1" applyFont="1" applyFill="1" applyBorder="1"/>
    <xf numFmtId="3" fontId="318" fillId="111" borderId="286" xfId="0" applyNumberFormat="1" applyFont="1" applyFill="1" applyBorder="1"/>
    <xf numFmtId="3" fontId="318" fillId="111" borderId="274" xfId="0" applyNumberFormat="1" applyFont="1" applyFill="1" applyBorder="1" applyAlignment="1">
      <alignment wrapText="1"/>
    </xf>
    <xf numFmtId="3" fontId="318" fillId="112" borderId="274" xfId="0" applyNumberFormat="1" applyFont="1" applyFill="1" applyBorder="1"/>
    <xf numFmtId="49" fontId="319" fillId="0" borderId="0" xfId="0" applyNumberFormat="1" applyFont="1"/>
    <xf numFmtId="0" fontId="316" fillId="0" borderId="216" xfId="0" applyFont="1" applyBorder="1" applyAlignment="1">
      <alignment horizontal="center" vertical="center" wrapText="1"/>
    </xf>
    <xf numFmtId="49" fontId="316" fillId="0" borderId="288" xfId="0" applyNumberFormat="1" applyFont="1" applyFill="1" applyBorder="1" applyAlignment="1">
      <alignment horizontal="center" vertical="center" wrapText="1"/>
    </xf>
    <xf numFmtId="49" fontId="316" fillId="0" borderId="274" xfId="0" applyNumberFormat="1" applyFont="1" applyFill="1" applyBorder="1" applyAlignment="1">
      <alignment horizontal="center" vertical="center" wrapText="1"/>
    </xf>
    <xf numFmtId="49" fontId="316" fillId="0" borderId="3" xfId="0" applyNumberFormat="1" applyFont="1" applyFill="1" applyBorder="1" applyAlignment="1">
      <alignment horizontal="center" vertical="center" wrapText="1"/>
    </xf>
    <xf numFmtId="49" fontId="316" fillId="0" borderId="76" xfId="0" applyNumberFormat="1" applyFont="1" applyFill="1" applyBorder="1" applyAlignment="1">
      <alignment horizontal="center" vertical="center" wrapText="1"/>
    </xf>
    <xf numFmtId="0" fontId="148" fillId="0" borderId="0" xfId="0" applyFont="1"/>
    <xf numFmtId="0" fontId="185" fillId="0" borderId="0" xfId="0" applyFont="1" applyAlignment="1">
      <alignment horizontal="left"/>
    </xf>
    <xf numFmtId="0" fontId="148" fillId="0" borderId="0" xfId="0" applyFont="1" applyAlignment="1">
      <alignment horizontal="left"/>
    </xf>
    <xf numFmtId="0" fontId="61" fillId="0" borderId="180" xfId="0" applyFont="1" applyBorder="1" applyAlignment="1">
      <alignment horizontal="left"/>
    </xf>
    <xf numFmtId="3" fontId="79" fillId="28" borderId="206" xfId="0" applyNumberFormat="1" applyFont="1" applyFill="1" applyBorder="1" applyAlignment="1">
      <alignment horizontal="center" wrapText="1"/>
    </xf>
    <xf numFmtId="3" fontId="181" fillId="65" borderId="206" xfId="0" applyNumberFormat="1" applyFont="1" applyFill="1" applyBorder="1" applyAlignment="1">
      <alignment horizontal="center"/>
    </xf>
    <xf numFmtId="3" fontId="25" fillId="9" borderId="157" xfId="0" applyNumberFormat="1" applyFont="1" applyFill="1" applyBorder="1" applyAlignment="1">
      <alignment horizontal="center"/>
    </xf>
    <xf numFmtId="3" fontId="199" fillId="0" borderId="252" xfId="0" applyNumberFormat="1" applyFont="1" applyBorder="1"/>
    <xf numFmtId="0" fontId="2" fillId="0" borderId="180" xfId="0" applyFont="1" applyBorder="1" applyAlignment="1">
      <alignment horizontal="left"/>
    </xf>
    <xf numFmtId="0" fontId="203" fillId="109" borderId="178" xfId="0" applyFont="1" applyFill="1" applyBorder="1" applyAlignment="1">
      <alignment horizontal="center"/>
    </xf>
    <xf numFmtId="166" fontId="174" fillId="109" borderId="153" xfId="0" applyNumberFormat="1" applyFont="1" applyFill="1" applyBorder="1" applyAlignment="1">
      <alignment horizontal="center"/>
    </xf>
    <xf numFmtId="0" fontId="7" fillId="109" borderId="5" xfId="0" applyFont="1" applyFill="1" applyBorder="1" applyAlignment="1">
      <alignment horizontal="center"/>
    </xf>
    <xf numFmtId="3" fontId="304" fillId="109" borderId="268" xfId="0" applyNumberFormat="1" applyFont="1" applyFill="1" applyBorder="1" applyAlignment="1">
      <alignment horizontal="center"/>
    </xf>
    <xf numFmtId="0" fontId="0" fillId="109" borderId="0" xfId="0" applyFill="1" applyAlignment="1">
      <alignment wrapText="1"/>
    </xf>
    <xf numFmtId="0" fontId="198" fillId="109" borderId="173" xfId="0" applyFont="1" applyFill="1" applyBorder="1" applyAlignment="1">
      <alignment horizontal="center"/>
    </xf>
    <xf numFmtId="166" fontId="209" fillId="109" borderId="184" xfId="0" applyNumberFormat="1" applyFont="1" applyFill="1" applyBorder="1" applyAlignment="1">
      <alignment horizontal="center"/>
    </xf>
    <xf numFmtId="0" fontId="13" fillId="109" borderId="11" xfId="0" applyFont="1" applyFill="1" applyBorder="1" applyAlignment="1">
      <alignment horizontal="center"/>
    </xf>
    <xf numFmtId="3" fontId="281" fillId="109" borderId="249" xfId="0" applyNumberFormat="1" applyFont="1" applyFill="1" applyBorder="1" applyAlignment="1">
      <alignment horizontal="center"/>
    </xf>
    <xf numFmtId="0" fontId="2" fillId="0" borderId="0" xfId="0" applyFont="1" applyAlignment="1"/>
    <xf numFmtId="0" fontId="321" fillId="0" borderId="0" xfId="0" applyFont="1" applyAlignment="1"/>
    <xf numFmtId="0" fontId="313" fillId="109" borderId="276" xfId="0" applyFont="1" applyFill="1" applyBorder="1"/>
    <xf numFmtId="0" fontId="28" fillId="109" borderId="25" xfId="0" applyFont="1" applyFill="1" applyBorder="1"/>
    <xf numFmtId="0" fontId="280" fillId="109" borderId="248" xfId="0" applyFont="1" applyFill="1" applyBorder="1"/>
    <xf numFmtId="164" fontId="100" fillId="109" borderId="89" xfId="0" applyNumberFormat="1" applyFont="1" applyFill="1" applyBorder="1" applyAlignment="1">
      <alignment wrapText="1"/>
    </xf>
    <xf numFmtId="3" fontId="129" fillId="109" borderId="114" xfId="0" applyNumberFormat="1" applyFont="1" applyFill="1" applyBorder="1"/>
    <xf numFmtId="0" fontId="2" fillId="94" borderId="232" xfId="0" applyFont="1" applyFill="1" applyBorder="1" applyAlignment="1">
      <alignment wrapText="1"/>
    </xf>
    <xf numFmtId="0" fontId="114" fillId="109" borderId="101" xfId="0" applyFont="1" applyFill="1" applyBorder="1"/>
    <xf numFmtId="3" fontId="69" fillId="109" borderId="59" xfId="0" applyNumberFormat="1" applyFont="1" applyFill="1" applyBorder="1" applyAlignment="1">
      <alignment horizontal="center"/>
    </xf>
    <xf numFmtId="0" fontId="146" fillId="109" borderId="131" xfId="0" applyFont="1" applyFill="1" applyBorder="1" applyAlignment="1">
      <alignment vertical="top" wrapText="1"/>
    </xf>
    <xf numFmtId="3" fontId="47" fillId="109" borderId="41" xfId="0" applyNumberFormat="1" applyFont="1" applyFill="1" applyBorder="1" applyAlignment="1">
      <alignment horizontal="center" vertical="center"/>
    </xf>
    <xf numFmtId="3" fontId="74" fillId="109" borderId="64" xfId="0" applyNumberFormat="1" applyFont="1" applyFill="1" applyBorder="1" applyAlignment="1">
      <alignment horizontal="center" vertical="center"/>
    </xf>
    <xf numFmtId="0" fontId="49" fillId="109" borderId="43" xfId="0" applyFont="1" applyFill="1" applyBorder="1"/>
    <xf numFmtId="3" fontId="57" fillId="109" borderId="50" xfId="0" applyNumberFormat="1" applyFont="1" applyFill="1" applyBorder="1" applyAlignment="1">
      <alignment horizontal="center" vertical="center" wrapText="1"/>
    </xf>
    <xf numFmtId="0" fontId="293" fillId="109" borderId="259" xfId="0" applyFont="1" applyFill="1" applyBorder="1"/>
    <xf numFmtId="3" fontId="284" fillId="109" borderId="252" xfId="0" applyNumberFormat="1" applyFont="1" applyFill="1" applyBorder="1"/>
    <xf numFmtId="0" fontId="2" fillId="0" borderId="234" xfId="0" applyFont="1" applyBorder="1"/>
    <xf numFmtId="9" fontId="318" fillId="112" borderId="216" xfId="3" applyFont="1" applyFill="1" applyBorder="1"/>
    <xf numFmtId="0" fontId="316" fillId="112" borderId="216" xfId="2" applyFont="1" applyFill="1" applyBorder="1"/>
    <xf numFmtId="0" fontId="318" fillId="112" borderId="274" xfId="2" applyFont="1" applyFill="1" applyBorder="1"/>
    <xf numFmtId="3" fontId="318" fillId="112" borderId="274" xfId="2" applyNumberFormat="1" applyFont="1" applyFill="1" applyBorder="1"/>
    <xf numFmtId="9" fontId="318" fillId="112" borderId="76" xfId="3" applyFont="1" applyFill="1" applyBorder="1"/>
    <xf numFmtId="3" fontId="318" fillId="112" borderId="274" xfId="2" applyNumberFormat="1" applyFont="1" applyFill="1" applyBorder="1" applyAlignment="1">
      <alignment wrapText="1"/>
    </xf>
    <xf numFmtId="170" fontId="318" fillId="112" borderId="274" xfId="2" applyNumberFormat="1" applyFont="1" applyFill="1" applyBorder="1"/>
    <xf numFmtId="170" fontId="318" fillId="112" borderId="76" xfId="2" applyNumberFormat="1" applyFont="1" applyFill="1" applyBorder="1"/>
    <xf numFmtId="3" fontId="318" fillId="112" borderId="285" xfId="0" applyNumberFormat="1" applyFont="1" applyFill="1" applyBorder="1"/>
    <xf numFmtId="3" fontId="318" fillId="112" borderId="286" xfId="0" applyNumberFormat="1" applyFont="1" applyFill="1" applyBorder="1"/>
    <xf numFmtId="9" fontId="318" fillId="111" borderId="216" xfId="1" applyFont="1" applyFill="1" applyBorder="1"/>
    <xf numFmtId="170" fontId="318" fillId="111" borderId="274" xfId="0" applyNumberFormat="1" applyFont="1" applyFill="1" applyBorder="1"/>
    <xf numFmtId="170" fontId="318" fillId="111" borderId="76" xfId="0" applyNumberFormat="1" applyFont="1" applyFill="1" applyBorder="1"/>
    <xf numFmtId="9" fontId="318" fillId="110" borderId="275" xfId="1" applyFont="1" applyFill="1" applyBorder="1"/>
    <xf numFmtId="170" fontId="318" fillId="110" borderId="250" xfId="0" applyNumberFormat="1" applyFont="1" applyFill="1" applyBorder="1"/>
    <xf numFmtId="170" fontId="318" fillId="110" borderId="262" xfId="0" applyNumberFormat="1" applyFont="1" applyFill="1" applyBorder="1"/>
    <xf numFmtId="9" fontId="318" fillId="109" borderId="272" xfId="1" applyFont="1" applyFill="1" applyBorder="1"/>
    <xf numFmtId="170" fontId="318" fillId="109" borderId="226" xfId="0" applyNumberFormat="1" applyFont="1" applyFill="1" applyBorder="1"/>
    <xf numFmtId="3" fontId="318" fillId="109" borderId="226" xfId="0" applyNumberFormat="1" applyFont="1" applyFill="1" applyBorder="1"/>
    <xf numFmtId="170" fontId="318" fillId="109" borderId="256" xfId="0" applyNumberFormat="1" applyFont="1" applyFill="1" applyBorder="1"/>
    <xf numFmtId="9" fontId="318" fillId="109" borderId="276" xfId="1" applyFont="1" applyFill="1" applyBorder="1"/>
    <xf numFmtId="170" fontId="318" fillId="109" borderId="269" xfId="0" applyNumberFormat="1" applyFont="1" applyFill="1" applyBorder="1"/>
    <xf numFmtId="170" fontId="318" fillId="109" borderId="251" xfId="0" applyNumberFormat="1" applyFont="1" applyFill="1" applyBorder="1"/>
    <xf numFmtId="9" fontId="318" fillId="109" borderId="221" xfId="1" applyFont="1" applyFill="1" applyBorder="1"/>
    <xf numFmtId="9" fontId="318" fillId="109" borderId="285" xfId="1" applyFont="1" applyFill="1" applyBorder="1"/>
    <xf numFmtId="170" fontId="318" fillId="109" borderId="286" xfId="0" applyNumberFormat="1" applyFont="1" applyFill="1" applyBorder="1"/>
    <xf numFmtId="3" fontId="318" fillId="109" borderId="286" xfId="0" applyNumberFormat="1" applyFont="1" applyFill="1" applyBorder="1"/>
    <xf numFmtId="170" fontId="318" fillId="109" borderId="287" xfId="0" applyNumberFormat="1" applyFont="1" applyFill="1" applyBorder="1"/>
    <xf numFmtId="3" fontId="318" fillId="109" borderId="211" xfId="0" applyNumberFormat="1" applyFont="1" applyFill="1" applyBorder="1"/>
    <xf numFmtId="3" fontId="318" fillId="109" borderId="275" xfId="0" applyNumberFormat="1" applyFont="1" applyFill="1" applyBorder="1"/>
    <xf numFmtId="9" fontId="318" fillId="108" borderId="211" xfId="1" applyFont="1" applyFill="1" applyBorder="1"/>
    <xf numFmtId="170" fontId="318" fillId="108" borderId="155" xfId="0" applyNumberFormat="1" applyFont="1" applyFill="1" applyBorder="1"/>
    <xf numFmtId="170" fontId="318" fillId="108" borderId="273" xfId="0" applyNumberFormat="1" applyFont="1" applyFill="1" applyBorder="1"/>
    <xf numFmtId="9" fontId="318" fillId="108" borderId="276" xfId="1" applyFont="1" applyFill="1" applyBorder="1"/>
    <xf numFmtId="170" fontId="318" fillId="108" borderId="269" xfId="0" applyNumberFormat="1" applyFont="1" applyFill="1" applyBorder="1"/>
    <xf numFmtId="9" fontId="318" fillId="108" borderId="275" xfId="1" applyFont="1" applyFill="1" applyBorder="1"/>
    <xf numFmtId="170" fontId="318" fillId="108" borderId="250" xfId="0" applyNumberFormat="1" applyFont="1" applyFill="1" applyBorder="1"/>
    <xf numFmtId="3" fontId="69" fillId="109" borderId="206" xfId="0" applyNumberFormat="1" applyFont="1" applyFill="1" applyBorder="1" applyAlignment="1">
      <alignment horizontal="center"/>
    </xf>
    <xf numFmtId="0" fontId="2" fillId="109" borderId="289" xfId="0" applyFont="1" applyFill="1" applyBorder="1" applyAlignment="1">
      <alignment horizontal="left"/>
    </xf>
    <xf numFmtId="0" fontId="99" fillId="109" borderId="36" xfId="0" applyFont="1" applyFill="1" applyBorder="1" applyAlignment="1">
      <alignment horizontal="left"/>
    </xf>
    <xf numFmtId="0" fontId="143" fillId="109" borderId="290" xfId="0" applyFont="1" applyFill="1" applyBorder="1" applyAlignment="1">
      <alignment horizontal="left"/>
    </xf>
    <xf numFmtId="0" fontId="12" fillId="0" borderId="252" xfId="0" applyFont="1" applyBorder="1"/>
    <xf numFmtId="0" fontId="2" fillId="109" borderId="180" xfId="0" applyFont="1" applyFill="1" applyBorder="1"/>
    <xf numFmtId="0" fontId="248" fillId="109" borderId="0" xfId="0" applyFont="1" applyFill="1" applyBorder="1"/>
    <xf numFmtId="3" fontId="318" fillId="109" borderId="0" xfId="0" applyNumberFormat="1" applyFont="1" applyFill="1" applyBorder="1"/>
    <xf numFmtId="0" fontId="247" fillId="109" borderId="0" xfId="0" applyFont="1" applyFill="1" applyBorder="1"/>
    <xf numFmtId="0" fontId="316" fillId="113" borderId="276" xfId="0" applyFont="1" applyFill="1" applyBorder="1"/>
    <xf numFmtId="0" fontId="318" fillId="113" borderId="269" xfId="0" applyFont="1" applyFill="1" applyBorder="1"/>
    <xf numFmtId="3" fontId="318" fillId="113" borderId="269" xfId="0" applyNumberFormat="1" applyFont="1" applyFill="1" applyBorder="1"/>
    <xf numFmtId="9" fontId="318" fillId="113" borderId="251" xfId="1" applyFont="1" applyFill="1" applyBorder="1"/>
    <xf numFmtId="9" fontId="318" fillId="113" borderId="276" xfId="1" applyFont="1" applyFill="1" applyBorder="1"/>
    <xf numFmtId="170" fontId="318" fillId="113" borderId="269" xfId="0" applyNumberFormat="1" applyFont="1" applyFill="1" applyBorder="1"/>
    <xf numFmtId="170" fontId="318" fillId="113" borderId="251" xfId="0" applyNumberFormat="1" applyFont="1" applyFill="1" applyBorder="1"/>
    <xf numFmtId="3" fontId="318" fillId="113" borderId="211" xfId="0" applyNumberFormat="1" applyFont="1" applyFill="1" applyBorder="1"/>
    <xf numFmtId="3" fontId="318" fillId="113" borderId="155" xfId="0" applyNumberFormat="1" applyFont="1" applyFill="1" applyBorder="1"/>
    <xf numFmtId="3" fontId="318" fillId="113" borderId="284" xfId="0" applyNumberFormat="1" applyFont="1" applyFill="1" applyBorder="1"/>
    <xf numFmtId="3" fontId="318" fillId="113" borderId="269" xfId="0" applyNumberFormat="1" applyFont="1" applyFill="1" applyBorder="1" applyAlignment="1">
      <alignment wrapText="1"/>
    </xf>
    <xf numFmtId="10" fontId="175" fillId="0" borderId="0" xfId="0" applyNumberFormat="1" applyFont="1" applyAlignment="1">
      <alignment horizontal="left"/>
    </xf>
    <xf numFmtId="0" fontId="53" fillId="0" borderId="46" xfId="0" applyFont="1" applyBorder="1" applyAlignment="1">
      <alignment horizontal="center" vertical="center" wrapText="1"/>
    </xf>
    <xf numFmtId="0" fontId="189" fillId="0" borderId="16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80" fillId="0" borderId="70" xfId="0" applyFont="1" applyBorder="1" applyAlignment="1">
      <alignment horizontal="center" vertical="center" wrapText="1"/>
    </xf>
    <xf numFmtId="0" fontId="185" fillId="0" borderId="0" xfId="0" applyFont="1" applyAlignment="1">
      <alignment horizontal="left"/>
    </xf>
    <xf numFmtId="0" fontId="270" fillId="0" borderId="239" xfId="0" applyFont="1" applyBorder="1" applyAlignment="1">
      <alignment horizontal="center" wrapText="1"/>
    </xf>
    <xf numFmtId="0" fontId="202" fillId="0" borderId="177" xfId="0" applyFont="1" applyBorder="1" applyAlignment="1">
      <alignment horizontal="center" wrapText="1"/>
    </xf>
    <xf numFmtId="3" fontId="231" fillId="0" borderId="206" xfId="0" applyNumberFormat="1" applyFont="1" applyBorder="1" applyAlignment="1">
      <alignment horizontal="center" vertical="center"/>
    </xf>
    <xf numFmtId="3" fontId="154" fillId="0" borderId="138" xfId="0" applyNumberFormat="1" applyFont="1" applyBorder="1" applyAlignment="1">
      <alignment horizontal="center" vertical="center"/>
    </xf>
    <xf numFmtId="3" fontId="177" fillId="0" borderId="155" xfId="0" applyNumberFormat="1" applyFont="1" applyBorder="1" applyAlignment="1">
      <alignment horizontal="center" vertical="center"/>
    </xf>
    <xf numFmtId="0" fontId="135" fillId="0" borderId="120" xfId="0" applyFont="1" applyBorder="1" applyAlignment="1">
      <alignment horizontal="center"/>
    </xf>
    <xf numFmtId="0" fontId="120" fillId="0" borderId="105" xfId="0" applyFont="1" applyBorder="1" applyAlignment="1">
      <alignment horizontal="center"/>
    </xf>
    <xf numFmtId="0" fontId="56" fillId="0" borderId="49" xfId="0" applyFont="1" applyBorder="1" applyAlignment="1">
      <alignment horizontal="center" wrapText="1"/>
    </xf>
    <xf numFmtId="0" fontId="245" fillId="0" borderId="22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90" fillId="0" borderId="165" xfId="0" applyFont="1" applyBorder="1" applyAlignment="1">
      <alignment horizontal="center" wrapText="1"/>
    </xf>
    <xf numFmtId="0" fontId="91" fillId="109" borderId="80" xfId="0" applyFont="1" applyFill="1" applyBorder="1" applyAlignment="1">
      <alignment horizontal="center" wrapText="1"/>
    </xf>
    <xf numFmtId="0" fontId="116" fillId="109" borderId="102" xfId="0" applyFont="1" applyFill="1" applyBorder="1" applyAlignment="1">
      <alignment horizontal="center" wrapText="1"/>
    </xf>
    <xf numFmtId="0" fontId="193" fillId="109" borderId="168" xfId="0" applyFont="1" applyFill="1" applyBorder="1" applyAlignment="1">
      <alignment horizontal="center" wrapText="1"/>
    </xf>
    <xf numFmtId="0" fontId="151" fillId="109" borderId="135" xfId="0" applyFont="1" applyFill="1" applyBorder="1" applyAlignment="1">
      <alignment horizontal="center" wrapText="1"/>
    </xf>
    <xf numFmtId="0" fontId="232" fillId="109" borderId="207" xfId="0" applyFont="1" applyFill="1" applyBorder="1" applyAlignment="1">
      <alignment horizontal="center"/>
    </xf>
    <xf numFmtId="0" fontId="299" fillId="109" borderId="264" xfId="0" applyFont="1" applyFill="1" applyBorder="1" applyAlignment="1">
      <alignment horizontal="center"/>
    </xf>
    <xf numFmtId="0" fontId="228" fillId="0" borderId="203" xfId="0" applyFont="1" applyBorder="1" applyAlignment="1">
      <alignment horizontal="center" wrapText="1"/>
    </xf>
    <xf numFmtId="0" fontId="272" fillId="0" borderId="241" xfId="0" applyFont="1" applyBorder="1" applyAlignment="1">
      <alignment horizontal="center" wrapText="1"/>
    </xf>
    <xf numFmtId="0" fontId="238" fillId="0" borderId="213" xfId="0" applyFont="1" applyBorder="1" applyAlignment="1">
      <alignment horizontal="center"/>
    </xf>
    <xf numFmtId="0" fontId="285" fillId="0" borderId="25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2" fillId="0" borderId="99" xfId="0" applyFont="1" applyBorder="1" applyAlignment="1">
      <alignment horizontal="center"/>
    </xf>
    <xf numFmtId="0" fontId="159" fillId="0" borderId="142" xfId="0" applyFont="1" applyBorder="1" applyAlignment="1">
      <alignment horizontal="center"/>
    </xf>
    <xf numFmtId="0" fontId="96" fillId="0" borderId="85" xfId="0" applyFont="1" applyBorder="1" applyAlignment="1">
      <alignment horizontal="center"/>
    </xf>
    <xf numFmtId="0" fontId="125" fillId="0" borderId="110" xfId="0" applyFont="1" applyBorder="1" applyAlignment="1">
      <alignment horizontal="center"/>
    </xf>
    <xf numFmtId="0" fontId="166" fillId="0" borderId="14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33" fillId="0" borderId="118" xfId="0" applyFont="1" applyBorder="1" applyAlignment="1">
      <alignment horizontal="center" vertical="center" wrapText="1"/>
    </xf>
    <xf numFmtId="0" fontId="76" fillId="0" borderId="66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216" fillId="0" borderId="191" xfId="0" applyFont="1" applyBorder="1" applyAlignment="1">
      <alignment horizontal="center" vertical="center" wrapText="1"/>
    </xf>
    <xf numFmtId="0" fontId="140" fillId="51" borderId="125" xfId="0" applyFont="1" applyFill="1" applyBorder="1" applyAlignment="1">
      <alignment horizontal="center" vertical="center" wrapText="1"/>
    </xf>
    <xf numFmtId="0" fontId="208" fillId="73" borderId="183" xfId="0" applyFont="1" applyFill="1" applyBorder="1" applyAlignment="1">
      <alignment horizontal="center" vertical="center" wrapText="1"/>
    </xf>
    <xf numFmtId="0" fontId="263" fillId="0" borderId="0" xfId="0" applyFont="1" applyAlignment="1">
      <alignment horizontal="left" wrapText="1"/>
    </xf>
    <xf numFmtId="0" fontId="206" fillId="0" borderId="181" xfId="0" applyFont="1" applyBorder="1" applyAlignment="1">
      <alignment horizontal="left" wrapText="1"/>
    </xf>
    <xf numFmtId="0" fontId="217" fillId="0" borderId="192" xfId="0" applyFont="1" applyBorder="1" applyAlignment="1">
      <alignment horizontal="center" vertical="center"/>
    </xf>
    <xf numFmtId="0" fontId="142" fillId="0" borderId="127" xfId="0" applyFont="1" applyBorder="1" applyAlignment="1">
      <alignment horizontal="center" vertical="center"/>
    </xf>
    <xf numFmtId="0" fontId="78" fillId="0" borderId="68" xfId="0" applyFont="1" applyBorder="1" applyAlignment="1">
      <alignment horizontal="center"/>
    </xf>
    <xf numFmtId="0" fontId="73" fillId="25" borderId="63" xfId="0" applyFont="1" applyFill="1" applyBorder="1" applyAlignment="1">
      <alignment horizontal="center" vertical="center"/>
    </xf>
    <xf numFmtId="0" fontId="184" fillId="66" borderId="161" xfId="0" applyFont="1" applyFill="1" applyBorder="1" applyAlignment="1">
      <alignment horizontal="center" vertical="center"/>
    </xf>
    <xf numFmtId="0" fontId="194" fillId="0" borderId="169" xfId="0" applyFont="1" applyBorder="1" applyAlignment="1">
      <alignment horizontal="center" wrapText="1"/>
    </xf>
    <xf numFmtId="0" fontId="227" fillId="0" borderId="202" xfId="0" applyFont="1" applyBorder="1" applyAlignment="1">
      <alignment horizontal="center" wrapText="1"/>
    </xf>
    <xf numFmtId="0" fontId="148" fillId="0" borderId="0" xfId="0" applyFont="1" applyAlignment="1">
      <alignment horizontal="left" wrapText="1"/>
    </xf>
    <xf numFmtId="0" fontId="2" fillId="109" borderId="270" xfId="0" applyFont="1" applyFill="1" applyBorder="1" applyAlignment="1">
      <alignment horizontal="left"/>
    </xf>
    <xf numFmtId="0" fontId="99" fillId="109" borderId="88" xfId="0" applyFont="1" applyFill="1" applyBorder="1" applyAlignment="1">
      <alignment horizontal="left"/>
    </xf>
    <xf numFmtId="0" fontId="143" fillId="109" borderId="128" xfId="0" applyFont="1" applyFill="1" applyBorder="1" applyAlignment="1">
      <alignment horizontal="left"/>
    </xf>
    <xf numFmtId="0" fontId="306" fillId="109" borderId="270" xfId="0" applyFont="1" applyFill="1" applyBorder="1" applyAlignment="1">
      <alignment horizontal="left"/>
    </xf>
    <xf numFmtId="0" fontId="144" fillId="0" borderId="129" xfId="0" applyFont="1" applyBorder="1" applyAlignment="1">
      <alignment horizontal="center"/>
    </xf>
    <xf numFmtId="0" fontId="155" fillId="0" borderId="139" xfId="0" applyFont="1" applyBorder="1" applyAlignment="1">
      <alignment horizontal="center"/>
    </xf>
    <xf numFmtId="0" fontId="223" fillId="0" borderId="198" xfId="0" applyFont="1" applyBorder="1" applyAlignment="1">
      <alignment horizontal="center"/>
    </xf>
    <xf numFmtId="0" fontId="205" fillId="72" borderId="180" xfId="0" applyFont="1" applyFill="1" applyBorder="1" applyAlignment="1">
      <alignment horizontal="left" vertical="center" wrapText="1"/>
    </xf>
    <xf numFmtId="0" fontId="173" fillId="62" borderId="152" xfId="0" applyFont="1" applyFill="1" applyBorder="1" applyAlignment="1">
      <alignment horizontal="left" vertical="center" wrapText="1"/>
    </xf>
    <xf numFmtId="0" fontId="236" fillId="84" borderId="211" xfId="0" applyFont="1" applyFill="1" applyBorder="1" applyAlignment="1">
      <alignment horizontal="left" vertical="center" wrapText="1"/>
    </xf>
    <xf numFmtId="0" fontId="22" fillId="8" borderId="19" xfId="0" applyFont="1" applyFill="1" applyBorder="1" applyAlignment="1">
      <alignment horizontal="left" vertical="center" wrapText="1"/>
    </xf>
    <xf numFmtId="0" fontId="29" fillId="10" borderId="26" xfId="0" applyFont="1" applyFill="1" applyBorder="1" applyAlignment="1">
      <alignment horizontal="left" vertical="center" wrapText="1"/>
    </xf>
    <xf numFmtId="0" fontId="180" fillId="64" borderId="157" xfId="0" applyFont="1" applyFill="1" applyBorder="1" applyAlignment="1">
      <alignment horizontal="left" vertical="center" wrapText="1"/>
    </xf>
    <xf numFmtId="0" fontId="310" fillId="106" borderId="273" xfId="0" applyFont="1" applyFill="1" applyBorder="1" applyAlignment="1">
      <alignment horizontal="left" vertical="center" wrapText="1"/>
    </xf>
    <xf numFmtId="0" fontId="265" fillId="0" borderId="235" xfId="0" applyFont="1" applyBorder="1" applyAlignment="1">
      <alignment horizontal="left" wrapText="1"/>
    </xf>
    <xf numFmtId="0" fontId="279" fillId="0" borderId="0" xfId="0" applyFont="1" applyAlignment="1">
      <alignment horizontal="left" wrapText="1"/>
    </xf>
    <xf numFmtId="0" fontId="59" fillId="18" borderId="51" xfId="0" applyFont="1" applyFill="1" applyBorder="1" applyAlignment="1">
      <alignment horizontal="left" vertical="center" wrapText="1"/>
    </xf>
    <xf numFmtId="0" fontId="160" fillId="58" borderId="143" xfId="0" applyFont="1" applyFill="1" applyBorder="1" applyAlignment="1">
      <alignment horizontal="left" vertical="center" wrapText="1"/>
    </xf>
    <xf numFmtId="0" fontId="132" fillId="47" borderId="117" xfId="0" applyFont="1" applyFill="1" applyBorder="1" applyAlignment="1">
      <alignment horizontal="left" vertical="center" wrapText="1"/>
    </xf>
    <xf numFmtId="0" fontId="178" fillId="63" borderId="156" xfId="0" applyFont="1" applyFill="1" applyBorder="1" applyAlignment="1">
      <alignment horizontal="left" vertical="center" wrapText="1"/>
    </xf>
    <xf numFmtId="0" fontId="84" fillId="30" borderId="73" xfId="0" applyFont="1" applyFill="1" applyBorder="1" applyAlignment="1">
      <alignment horizontal="left" vertical="center" wrapText="1"/>
    </xf>
    <xf numFmtId="0" fontId="46" fillId="15" borderId="40" xfId="0" applyFont="1" applyFill="1" applyBorder="1" applyAlignment="1">
      <alignment horizontal="left" vertical="center" wrapText="1"/>
    </xf>
    <xf numFmtId="0" fontId="156" fillId="57" borderId="140" xfId="0" applyFont="1" applyFill="1" applyBorder="1" applyAlignment="1">
      <alignment horizontal="left" vertical="center" wrapText="1"/>
    </xf>
    <xf numFmtId="0" fontId="148" fillId="0" borderId="0" xfId="0" applyFont="1" applyAlignment="1">
      <alignment horizontal="left"/>
    </xf>
    <xf numFmtId="49" fontId="316" fillId="0" borderId="157" xfId="0" applyNumberFormat="1" applyFont="1" applyFill="1" applyBorder="1" applyAlignment="1">
      <alignment horizontal="center" wrapText="1"/>
    </xf>
    <xf numFmtId="0" fontId="0" fillId="0" borderId="281" xfId="0" applyBorder="1" applyAlignment="1">
      <alignment horizontal="center" wrapText="1"/>
    </xf>
    <xf numFmtId="49" fontId="316" fillId="0" borderId="281" xfId="0" applyNumberFormat="1" applyFont="1" applyFill="1" applyBorder="1" applyAlignment="1">
      <alignment horizontal="center" wrapText="1"/>
    </xf>
    <xf numFmtId="49" fontId="316" fillId="0" borderId="206" xfId="0" applyNumberFormat="1" applyFont="1" applyBorder="1" applyAlignment="1">
      <alignment horizontal="center" wrapText="1"/>
    </xf>
    <xf numFmtId="49" fontId="316" fillId="0" borderId="283" xfId="0" applyNumberFormat="1" applyFont="1" applyBorder="1" applyAlignment="1">
      <alignment horizontal="center" wrapText="1"/>
    </xf>
    <xf numFmtId="49" fontId="316" fillId="106" borderId="206" xfId="0" applyNumberFormat="1" applyFont="1" applyFill="1" applyBorder="1" applyAlignment="1">
      <alignment horizontal="center" wrapText="1"/>
    </xf>
    <xf numFmtId="49" fontId="316" fillId="106" borderId="283" xfId="0" applyNumberFormat="1" applyFont="1" applyFill="1" applyBorder="1" applyAlignment="1">
      <alignment horizontal="center" wrapText="1"/>
    </xf>
    <xf numFmtId="0" fontId="315" fillId="0" borderId="272" xfId="0" applyFont="1" applyFill="1" applyBorder="1" applyAlignment="1">
      <alignment horizontal="center" vertical="top"/>
    </xf>
    <xf numFmtId="0" fontId="315" fillId="0" borderId="226" xfId="0" applyFont="1" applyFill="1" applyBorder="1" applyAlignment="1">
      <alignment horizontal="center" vertical="top"/>
    </xf>
    <xf numFmtId="0" fontId="315" fillId="0" borderId="256" xfId="0" applyFont="1" applyFill="1" applyBorder="1" applyAlignment="1">
      <alignment horizontal="center" vertical="top"/>
    </xf>
    <xf numFmtId="0" fontId="315" fillId="0" borderId="276" xfId="0" applyFont="1" applyFill="1" applyBorder="1" applyAlignment="1">
      <alignment horizontal="center" vertical="top"/>
    </xf>
    <xf numFmtId="0" fontId="315" fillId="0" borderId="269" xfId="0" applyFont="1" applyFill="1" applyBorder="1" applyAlignment="1">
      <alignment horizontal="center" vertical="top"/>
    </xf>
    <xf numFmtId="0" fontId="315" fillId="0" borderId="251" xfId="0" applyFont="1" applyFill="1" applyBorder="1" applyAlignment="1">
      <alignment horizontal="center" vertical="top"/>
    </xf>
    <xf numFmtId="0" fontId="315" fillId="109" borderId="272" xfId="0" applyFont="1" applyFill="1" applyBorder="1" applyAlignment="1">
      <alignment horizontal="center" vertical="top"/>
    </xf>
    <xf numFmtId="0" fontId="315" fillId="109" borderId="226" xfId="0" applyFont="1" applyFill="1" applyBorder="1" applyAlignment="1">
      <alignment horizontal="center" vertical="top"/>
    </xf>
    <xf numFmtId="0" fontId="315" fillId="109" borderId="256" xfId="0" applyFont="1" applyFill="1" applyBorder="1" applyAlignment="1">
      <alignment horizontal="center" vertical="top"/>
    </xf>
    <xf numFmtId="0" fontId="315" fillId="109" borderId="276" xfId="0" applyFont="1" applyFill="1" applyBorder="1" applyAlignment="1">
      <alignment horizontal="center" vertical="top"/>
    </xf>
    <xf numFmtId="0" fontId="315" fillId="109" borderId="269" xfId="0" applyFont="1" applyFill="1" applyBorder="1" applyAlignment="1">
      <alignment horizontal="center" vertical="top"/>
    </xf>
    <xf numFmtId="0" fontId="315" fillId="109" borderId="251" xfId="0" applyFont="1" applyFill="1" applyBorder="1" applyAlignment="1">
      <alignment horizontal="center" vertical="top"/>
    </xf>
    <xf numFmtId="0" fontId="315" fillId="0" borderId="277" xfId="0" applyFont="1" applyBorder="1" applyAlignment="1">
      <alignment horizontal="center" vertical="top"/>
    </xf>
    <xf numFmtId="0" fontId="315" fillId="0" borderId="260" xfId="0" applyFont="1" applyBorder="1" applyAlignment="1">
      <alignment horizontal="center" vertical="top"/>
    </xf>
    <xf numFmtId="0" fontId="315" fillId="0" borderId="278" xfId="0" applyFont="1" applyBorder="1" applyAlignment="1">
      <alignment horizontal="center" vertical="top"/>
    </xf>
    <xf numFmtId="0" fontId="315" fillId="0" borderId="279" xfId="0" applyFont="1" applyBorder="1" applyAlignment="1">
      <alignment horizontal="center" vertical="top"/>
    </xf>
    <xf numFmtId="0" fontId="315" fillId="0" borderId="78" xfId="0" applyFont="1" applyBorder="1" applyAlignment="1">
      <alignment horizontal="center" vertical="top"/>
    </xf>
    <xf numFmtId="0" fontId="315" fillId="0" borderId="280" xfId="0" applyFont="1" applyBorder="1" applyAlignment="1">
      <alignment horizontal="center" vertical="top"/>
    </xf>
    <xf numFmtId="49" fontId="316" fillId="0" borderId="180" xfId="0" applyNumberFormat="1" applyFont="1" applyFill="1" applyBorder="1" applyAlignment="1">
      <alignment horizontal="center" wrapText="1"/>
    </xf>
    <xf numFmtId="49" fontId="316" fillId="0" borderId="282" xfId="0" applyNumberFormat="1" applyFont="1" applyFill="1" applyBorder="1" applyAlignment="1">
      <alignment horizontal="center" wrapText="1"/>
    </xf>
    <xf numFmtId="49" fontId="316" fillId="0" borderId="206" xfId="0" applyNumberFormat="1" applyFont="1" applyFill="1" applyBorder="1" applyAlignment="1">
      <alignment horizontal="center" wrapText="1"/>
    </xf>
    <xf numFmtId="49" fontId="316" fillId="0" borderId="283" xfId="0" applyNumberFormat="1" applyFont="1" applyFill="1" applyBorder="1" applyAlignment="1">
      <alignment horizontal="center" wrapText="1"/>
    </xf>
    <xf numFmtId="49" fontId="316" fillId="109" borderId="180" xfId="0" applyNumberFormat="1" applyFont="1" applyFill="1" applyBorder="1" applyAlignment="1">
      <alignment horizontal="center" wrapText="1"/>
    </xf>
    <xf numFmtId="49" fontId="316" fillId="109" borderId="282" xfId="0" applyNumberFormat="1" applyFont="1" applyFill="1" applyBorder="1" applyAlignment="1">
      <alignment horizontal="center" wrapText="1"/>
    </xf>
    <xf numFmtId="49" fontId="316" fillId="109" borderId="206" xfId="0" applyNumberFormat="1" applyFont="1" applyFill="1" applyBorder="1" applyAlignment="1">
      <alignment horizontal="center" wrapText="1"/>
    </xf>
    <xf numFmtId="49" fontId="316" fillId="109" borderId="283" xfId="0" applyNumberFormat="1" applyFont="1" applyFill="1" applyBorder="1" applyAlignment="1">
      <alignment horizontal="center" wrapText="1"/>
    </xf>
    <xf numFmtId="49" fontId="316" fillId="109" borderId="157" xfId="0" applyNumberFormat="1" applyFont="1" applyFill="1" applyBorder="1" applyAlignment="1">
      <alignment horizontal="center" wrapText="1"/>
    </xf>
    <xf numFmtId="49" fontId="316" fillId="109" borderId="281" xfId="0" applyNumberFormat="1" applyFont="1" applyFill="1" applyBorder="1" applyAlignment="1">
      <alignment horizontal="center" wrapText="1"/>
    </xf>
    <xf numFmtId="49" fontId="316" fillId="0" borderId="180" xfId="0" applyNumberFormat="1" applyFont="1" applyBorder="1" applyAlignment="1">
      <alignment horizontal="center" wrapText="1"/>
    </xf>
    <xf numFmtId="49" fontId="316" fillId="0" borderId="282" xfId="0" applyNumberFormat="1" applyFont="1" applyBorder="1" applyAlignment="1">
      <alignment horizontal="center" wrapText="1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workbookViewId="0">
      <selection activeCell="N9" sqref="N9"/>
    </sheetView>
  </sheetViews>
  <sheetFormatPr defaultColWidth="8" defaultRowHeight="12.75" customHeight="1" x14ac:dyDescent="0.25"/>
  <cols>
    <col min="1" max="1" width="6.109375" customWidth="1"/>
    <col min="2" max="2" width="18.109375" customWidth="1"/>
    <col min="9" max="9" width="44.109375" customWidth="1"/>
  </cols>
  <sheetData>
    <row r="1" spans="1:17" ht="18" customHeight="1" x14ac:dyDescent="0.3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19" t="s">
        <v>0</v>
      </c>
      <c r="O1" s="176"/>
      <c r="P1" s="176"/>
      <c r="Q1" s="176"/>
    </row>
    <row r="2" spans="1:17" ht="13.2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1:17" ht="13.2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</row>
    <row r="4" spans="1:17" ht="13.2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7" ht="45" customHeight="1" x14ac:dyDescent="0.75">
      <c r="A5" s="127"/>
      <c r="B5" s="127"/>
      <c r="C5" s="127"/>
      <c r="D5" s="127"/>
      <c r="E5" s="127"/>
      <c r="F5" s="127"/>
      <c r="G5" s="127"/>
      <c r="H5" s="176"/>
      <c r="I5" s="113"/>
      <c r="J5" s="127"/>
      <c r="K5" s="127"/>
      <c r="L5" s="127"/>
      <c r="M5" s="127"/>
      <c r="N5" s="127"/>
      <c r="O5" s="127"/>
      <c r="P5" s="127"/>
      <c r="Q5" s="127"/>
    </row>
    <row r="6" spans="1:17" ht="25.5" customHeight="1" x14ac:dyDescent="0.4">
      <c r="A6" s="188"/>
      <c r="B6" s="188"/>
      <c r="C6" s="188"/>
      <c r="D6" s="188"/>
      <c r="E6" s="188"/>
      <c r="F6" s="188"/>
      <c r="G6" s="188"/>
      <c r="H6" s="188"/>
      <c r="I6" s="176"/>
      <c r="J6" s="188"/>
      <c r="K6" s="188"/>
      <c r="L6" s="188"/>
      <c r="M6" s="188"/>
      <c r="N6" s="188"/>
      <c r="O6" s="188"/>
      <c r="P6" s="188"/>
      <c r="Q6" s="188"/>
    </row>
    <row r="7" spans="1:17" ht="45" customHeight="1" x14ac:dyDescent="0.75">
      <c r="A7" s="127"/>
      <c r="B7" s="127"/>
      <c r="C7" s="127"/>
      <c r="D7" s="127"/>
      <c r="E7" s="127"/>
      <c r="F7" s="127"/>
      <c r="G7" s="127"/>
      <c r="H7" s="176"/>
      <c r="I7" s="87">
        <v>2014</v>
      </c>
      <c r="J7" s="127"/>
      <c r="K7" s="127"/>
      <c r="L7" s="127"/>
      <c r="M7" s="127"/>
      <c r="N7" s="127"/>
      <c r="O7" s="127"/>
      <c r="P7" s="127"/>
      <c r="Q7" s="127"/>
    </row>
    <row r="8" spans="1:17" ht="25.5" customHeight="1" x14ac:dyDescent="0.4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</row>
    <row r="9" spans="1:17" ht="25.5" customHeight="1" x14ac:dyDescent="0.4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</row>
    <row r="10" spans="1:17" ht="45" customHeight="1" x14ac:dyDescent="0.75">
      <c r="A10" s="226"/>
      <c r="B10" s="226"/>
      <c r="C10" s="226"/>
      <c r="D10" s="226"/>
      <c r="E10" s="226"/>
      <c r="F10" s="226"/>
      <c r="G10" s="226"/>
      <c r="H10" s="226"/>
      <c r="I10" s="87" t="s">
        <v>1</v>
      </c>
      <c r="J10" s="226"/>
      <c r="K10" s="226"/>
      <c r="L10" s="226"/>
      <c r="M10" s="226"/>
      <c r="N10" s="226"/>
      <c r="O10" s="226"/>
      <c r="P10" s="226"/>
      <c r="Q10" s="226"/>
    </row>
    <row r="11" spans="1:17" ht="44.25" customHeight="1" x14ac:dyDescent="0.7">
      <c r="A11" s="184"/>
      <c r="B11" s="184"/>
      <c r="C11" s="184"/>
      <c r="D11" s="184"/>
      <c r="E11" s="184"/>
      <c r="F11" s="184"/>
      <c r="G11" s="184"/>
      <c r="H11" s="184"/>
      <c r="I11" s="31"/>
      <c r="J11" s="184"/>
      <c r="K11" s="184"/>
      <c r="L11" s="184"/>
      <c r="M11" s="184"/>
      <c r="N11" s="184"/>
      <c r="O11" s="184"/>
      <c r="P11" s="184"/>
      <c r="Q11" s="184"/>
    </row>
    <row r="12" spans="1:17" ht="45" customHeight="1" x14ac:dyDescent="0.75">
      <c r="A12" s="184"/>
      <c r="B12" s="184"/>
      <c r="C12" s="184"/>
      <c r="D12" s="184"/>
      <c r="E12" s="184"/>
      <c r="F12" s="184"/>
      <c r="G12" s="184"/>
      <c r="H12" s="184"/>
      <c r="I12" s="87" t="s">
        <v>2</v>
      </c>
      <c r="J12" s="184"/>
      <c r="K12" s="184"/>
      <c r="L12" s="184"/>
      <c r="M12" s="184"/>
      <c r="N12" s="184"/>
      <c r="O12" s="184"/>
      <c r="P12" s="184"/>
      <c r="Q12" s="184"/>
    </row>
    <row r="13" spans="1:17" ht="44.25" customHeight="1" x14ac:dyDescent="0.4">
      <c r="A13" s="226"/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</row>
    <row r="14" spans="1:17" ht="45" customHeight="1" x14ac:dyDescent="0.75">
      <c r="A14" s="226"/>
      <c r="B14" s="226"/>
      <c r="C14" s="226"/>
      <c r="D14" s="226"/>
      <c r="E14" s="226"/>
      <c r="F14" s="226"/>
      <c r="G14" s="226"/>
      <c r="H14" s="226"/>
      <c r="I14" s="87" t="s">
        <v>3</v>
      </c>
      <c r="J14" s="226"/>
      <c r="K14" s="226"/>
      <c r="L14" s="226"/>
      <c r="M14" s="226"/>
      <c r="N14" s="226"/>
      <c r="O14" s="226"/>
      <c r="P14" s="226"/>
      <c r="Q14" s="226"/>
    </row>
    <row r="15" spans="1:17" ht="44.25" customHeight="1" x14ac:dyDescent="0.6">
      <c r="A15" s="188"/>
      <c r="B15" s="188"/>
      <c r="C15" s="188"/>
      <c r="D15" s="188"/>
      <c r="E15" s="188"/>
      <c r="F15" s="188"/>
      <c r="G15" s="188"/>
      <c r="H15" s="188"/>
      <c r="I15" s="208"/>
      <c r="J15" s="188"/>
      <c r="K15" s="188"/>
      <c r="L15" s="188"/>
      <c r="M15" s="188"/>
      <c r="N15" s="188"/>
      <c r="O15" s="188"/>
      <c r="P15" s="188"/>
      <c r="Q15" s="188"/>
    </row>
    <row r="16" spans="1:17" ht="45" customHeight="1" x14ac:dyDescent="0.75">
      <c r="A16" s="226"/>
      <c r="B16" s="226"/>
      <c r="C16" s="226"/>
      <c r="D16" s="226"/>
      <c r="E16" s="226"/>
      <c r="F16" s="226"/>
      <c r="G16" s="226"/>
      <c r="H16" s="226"/>
      <c r="I16" s="87"/>
      <c r="J16" s="226"/>
      <c r="K16" s="226"/>
      <c r="L16" s="226"/>
      <c r="M16" s="226"/>
      <c r="N16" s="226"/>
      <c r="O16" s="226"/>
      <c r="P16" s="226"/>
      <c r="Q16" s="226"/>
    </row>
    <row r="17" spans="1:17" ht="23.25" customHeight="1" x14ac:dyDescent="0.4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</row>
    <row r="18" spans="1:17" ht="23.25" customHeight="1" x14ac:dyDescent="0.4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</row>
    <row r="19" spans="1:17" ht="23.25" customHeight="1" x14ac:dyDescent="0.4">
      <c r="A19" s="226"/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</row>
    <row r="20" spans="1:17" ht="30" customHeight="1" x14ac:dyDescent="0.5">
      <c r="A20" s="226"/>
      <c r="B20" s="226"/>
      <c r="C20" s="226"/>
      <c r="D20" s="226"/>
      <c r="E20" s="226"/>
      <c r="F20" s="226"/>
      <c r="G20" s="226"/>
      <c r="H20" s="226"/>
      <c r="I20" s="61">
        <v>41667</v>
      </c>
      <c r="J20" s="226"/>
      <c r="K20" s="226"/>
      <c r="L20" s="226"/>
      <c r="M20" s="226"/>
      <c r="N20" s="226"/>
      <c r="O20" s="226"/>
      <c r="P20" s="226"/>
      <c r="Q20" s="226"/>
    </row>
    <row r="21" spans="1:17" ht="23.25" customHeight="1" x14ac:dyDescent="0.4">
      <c r="A21" s="226"/>
      <c r="B21" s="226"/>
      <c r="C21" s="226"/>
      <c r="D21" s="226"/>
      <c r="E21" s="226"/>
      <c r="F21" s="226"/>
      <c r="G21" s="226"/>
      <c r="H21" s="226"/>
      <c r="I21" s="82"/>
      <c r="J21" s="226"/>
      <c r="K21" s="226"/>
      <c r="L21" s="226"/>
      <c r="M21" s="226"/>
      <c r="N21" s="226"/>
      <c r="O21" s="226"/>
      <c r="P21" s="226"/>
      <c r="Q21" s="226"/>
    </row>
  </sheetData>
  <pageMargins left="0.7" right="0.7" top="0.75" bottom="0.75" header="0.3" footer="0.3"/>
  <pageSetup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sqref="A1:F1"/>
    </sheetView>
  </sheetViews>
  <sheetFormatPr defaultColWidth="8" defaultRowHeight="12.75" customHeight="1" x14ac:dyDescent="0.25"/>
  <cols>
    <col min="1" max="1" width="14.109375" customWidth="1"/>
    <col min="2" max="2" width="9.6640625" customWidth="1"/>
    <col min="3" max="3" width="9.88671875" customWidth="1"/>
    <col min="4" max="4" width="12.6640625" customWidth="1"/>
    <col min="5" max="5" width="8.5546875" customWidth="1"/>
    <col min="6" max="6" width="21.5546875" customWidth="1"/>
    <col min="7" max="7" width="9.88671875" customWidth="1"/>
    <col min="8" max="8" width="10" customWidth="1"/>
    <col min="9" max="9" width="13.44140625" customWidth="1"/>
    <col min="10" max="10" width="9.88671875" customWidth="1"/>
    <col min="11" max="11" width="9.44140625" customWidth="1"/>
    <col min="12" max="12" width="10.6640625" customWidth="1"/>
    <col min="13" max="13" width="10.33203125" customWidth="1"/>
    <col min="15" max="16" width="11" customWidth="1"/>
    <col min="17" max="17" width="29.109375" customWidth="1"/>
  </cols>
  <sheetData>
    <row r="1" spans="1:18" ht="20.25" customHeight="1" x14ac:dyDescent="0.4">
      <c r="A1" s="399" t="s">
        <v>234</v>
      </c>
      <c r="B1" s="399"/>
      <c r="C1" s="399"/>
      <c r="D1" s="399"/>
      <c r="E1" s="399"/>
      <c r="F1" s="399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42" t="str">
        <f>Cover!N1</f>
        <v>2014Clearwater AOP</v>
      </c>
      <c r="R1" s="176"/>
    </row>
    <row r="2" spans="1:18" ht="13.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76"/>
    </row>
    <row r="3" spans="1:18" ht="13.2" x14ac:dyDescent="0.25">
      <c r="A3" s="426" t="s">
        <v>5</v>
      </c>
      <c r="B3" s="428" t="s">
        <v>6</v>
      </c>
      <c r="C3" s="428" t="s">
        <v>7</v>
      </c>
      <c r="D3" s="428" t="s">
        <v>8</v>
      </c>
      <c r="E3" s="428" t="s">
        <v>9</v>
      </c>
      <c r="F3" s="428" t="s">
        <v>10</v>
      </c>
      <c r="G3" s="428" t="s">
        <v>76</v>
      </c>
      <c r="H3" s="428" t="s">
        <v>12</v>
      </c>
      <c r="I3" s="428" t="s">
        <v>13</v>
      </c>
      <c r="J3" s="428" t="s">
        <v>14</v>
      </c>
      <c r="K3" s="428" t="s">
        <v>15</v>
      </c>
      <c r="L3" s="428" t="s">
        <v>16</v>
      </c>
      <c r="M3" s="428" t="s">
        <v>17</v>
      </c>
      <c r="N3" s="428" t="s">
        <v>18</v>
      </c>
      <c r="O3" s="428" t="s">
        <v>19</v>
      </c>
      <c r="P3" s="428" t="s">
        <v>77</v>
      </c>
      <c r="Q3" s="430" t="s">
        <v>20</v>
      </c>
      <c r="R3" s="36"/>
    </row>
    <row r="4" spans="1:18" ht="13.5" customHeight="1" x14ac:dyDescent="0.25">
      <c r="A4" s="427"/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1"/>
      <c r="R4" s="36"/>
    </row>
    <row r="5" spans="1:18" ht="26.25" customHeight="1" x14ac:dyDescent="0.25">
      <c r="A5" s="15" t="s">
        <v>226</v>
      </c>
      <c r="B5" s="203" t="s">
        <v>118</v>
      </c>
      <c r="C5" s="203" t="s">
        <v>227</v>
      </c>
      <c r="D5" s="203" t="s">
        <v>36</v>
      </c>
      <c r="E5" s="203">
        <v>2013</v>
      </c>
      <c r="F5" s="203" t="s">
        <v>228</v>
      </c>
      <c r="G5" s="203" t="s">
        <v>235</v>
      </c>
      <c r="H5" s="160">
        <v>275000</v>
      </c>
      <c r="I5" s="160">
        <v>275000</v>
      </c>
      <c r="J5" s="160"/>
      <c r="K5" s="160"/>
      <c r="L5" s="160"/>
      <c r="M5" s="160">
        <v>30000</v>
      </c>
      <c r="N5" s="160">
        <v>5000</v>
      </c>
      <c r="O5" s="160"/>
      <c r="P5" s="160" t="s">
        <v>22</v>
      </c>
      <c r="Q5" s="189" t="s">
        <v>236</v>
      </c>
      <c r="R5" s="100"/>
    </row>
    <row r="6" spans="1:18" ht="27" customHeight="1" x14ac:dyDescent="0.25">
      <c r="A6" s="15"/>
      <c r="B6" s="203"/>
      <c r="C6" s="203"/>
      <c r="D6" s="203" t="s">
        <v>36</v>
      </c>
      <c r="E6" s="203">
        <v>2013</v>
      </c>
      <c r="F6" s="203" t="s">
        <v>27</v>
      </c>
      <c r="G6" s="203" t="s">
        <v>235</v>
      </c>
      <c r="H6" s="160">
        <v>275000</v>
      </c>
      <c r="I6" s="160">
        <v>275000</v>
      </c>
      <c r="J6" s="160"/>
      <c r="K6" s="160"/>
      <c r="L6" s="160"/>
      <c r="M6" s="160">
        <v>30000</v>
      </c>
      <c r="N6" s="160">
        <v>5000</v>
      </c>
      <c r="O6" s="160"/>
      <c r="P6" s="160" t="s">
        <v>22</v>
      </c>
      <c r="Q6" s="189" t="s">
        <v>236</v>
      </c>
      <c r="R6" s="100"/>
    </row>
    <row r="7" spans="1:18" ht="27" customHeight="1" x14ac:dyDescent="0.25">
      <c r="A7" s="15" t="s">
        <v>21</v>
      </c>
      <c r="B7" s="203" t="s">
        <v>118</v>
      </c>
      <c r="C7" s="203" t="s">
        <v>227</v>
      </c>
      <c r="D7" s="203" t="s">
        <v>36</v>
      </c>
      <c r="E7" s="203">
        <v>2013</v>
      </c>
      <c r="F7" s="203" t="s">
        <v>27</v>
      </c>
      <c r="G7" s="203" t="s">
        <v>237</v>
      </c>
      <c r="H7" s="160">
        <v>300000</v>
      </c>
      <c r="I7" s="160">
        <v>400000</v>
      </c>
      <c r="J7" s="160"/>
      <c r="K7" s="160"/>
      <c r="L7" s="160"/>
      <c r="M7" s="160">
        <v>100000</v>
      </c>
      <c r="N7" s="160">
        <v>5000</v>
      </c>
      <c r="O7" s="160"/>
      <c r="P7" s="160" t="s">
        <v>118</v>
      </c>
      <c r="Q7" s="189" t="s">
        <v>238</v>
      </c>
      <c r="R7" s="100"/>
    </row>
    <row r="8" spans="1:18" ht="27" customHeight="1" x14ac:dyDescent="0.25">
      <c r="A8" s="4"/>
      <c r="B8" s="27"/>
      <c r="C8" s="27"/>
      <c r="D8" s="27"/>
      <c r="E8" s="27"/>
      <c r="F8" s="27"/>
      <c r="G8" s="54" t="s">
        <v>47</v>
      </c>
      <c r="H8" s="153">
        <f t="shared" ref="H8:O8" si="0">SUM(H5:H7)</f>
        <v>850000</v>
      </c>
      <c r="I8" s="153">
        <f t="shared" si="0"/>
        <v>950000</v>
      </c>
      <c r="J8" s="153">
        <f t="shared" si="0"/>
        <v>0</v>
      </c>
      <c r="K8" s="153">
        <f t="shared" si="0"/>
        <v>0</v>
      </c>
      <c r="L8" s="153">
        <f t="shared" si="0"/>
        <v>0</v>
      </c>
      <c r="M8" s="153">
        <f t="shared" si="0"/>
        <v>160000</v>
      </c>
      <c r="N8" s="153">
        <f t="shared" si="0"/>
        <v>15000</v>
      </c>
      <c r="O8" s="153">
        <f t="shared" si="0"/>
        <v>0</v>
      </c>
      <c r="P8" s="92"/>
      <c r="Q8" s="159"/>
      <c r="R8" s="36"/>
    </row>
    <row r="9" spans="1:18" ht="13.2" x14ac:dyDescent="0.25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76"/>
    </row>
    <row r="10" spans="1:18" ht="13.2" x14ac:dyDescent="0.25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</row>
    <row r="11" spans="1:18" ht="13.2" x14ac:dyDescent="0.25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</row>
    <row r="12" spans="1:18" ht="13.2" x14ac:dyDescent="0.25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</row>
    <row r="13" spans="1:18" ht="13.2" x14ac:dyDescent="0.25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</row>
    <row r="14" spans="1:18" ht="13.2" x14ac:dyDescent="0.25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</row>
    <row r="15" spans="1:18" ht="13.2" x14ac:dyDescent="0.25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</row>
    <row r="16" spans="1:18" ht="13.2" x14ac:dyDescent="0.25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</row>
    <row r="17" spans="1:18" ht="13.2" x14ac:dyDescent="0.25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</row>
    <row r="18" spans="1:18" ht="13.2" x14ac:dyDescent="0.25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</row>
    <row r="19" spans="1:18" ht="13.2" x14ac:dyDescent="0.25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</row>
    <row r="20" spans="1:18" ht="13.2" x14ac:dyDescent="0.25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</row>
  </sheetData>
  <mergeCells count="18">
    <mergeCell ref="Q3:Q4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workbookViewId="0"/>
  </sheetViews>
  <sheetFormatPr defaultColWidth="8" defaultRowHeight="12.75" customHeight="1" x14ac:dyDescent="0.25"/>
  <cols>
    <col min="1" max="1" width="14.109375" customWidth="1"/>
    <col min="2" max="2" width="9.6640625" customWidth="1"/>
    <col min="3" max="3" width="10.44140625" customWidth="1"/>
    <col min="4" max="4" width="12.6640625" customWidth="1"/>
    <col min="5" max="5" width="8.5546875" customWidth="1"/>
    <col min="6" max="6" width="21.5546875" customWidth="1"/>
    <col min="7" max="7" width="10.88671875" customWidth="1"/>
    <col min="8" max="8" width="13.109375" customWidth="1"/>
    <col min="9" max="9" width="13.44140625" customWidth="1"/>
    <col min="10" max="11" width="9.88671875" customWidth="1"/>
    <col min="12" max="12" width="10.5546875" customWidth="1"/>
    <col min="13" max="13" width="12" customWidth="1"/>
    <col min="14" max="14" width="11.5546875" customWidth="1"/>
    <col min="15" max="15" width="11" customWidth="1"/>
    <col min="16" max="16" width="35.6640625" customWidth="1"/>
  </cols>
  <sheetData>
    <row r="1" spans="1:25" ht="20.25" customHeight="1" x14ac:dyDescent="0.4">
      <c r="A1" s="131" t="s">
        <v>239</v>
      </c>
      <c r="B1" s="3"/>
      <c r="C1" s="3"/>
      <c r="D1" s="3"/>
      <c r="E1" s="3"/>
      <c r="F1" s="176"/>
      <c r="G1" s="176"/>
      <c r="H1" s="176"/>
      <c r="I1" s="84"/>
      <c r="J1" s="176"/>
      <c r="K1" s="176"/>
      <c r="L1" s="176"/>
      <c r="M1" s="176"/>
      <c r="N1" s="176"/>
      <c r="O1" s="176"/>
      <c r="P1" s="42" t="str">
        <f>Cover!N1</f>
        <v>2014Clearwater AOP</v>
      </c>
      <c r="Q1" s="176"/>
      <c r="R1" s="176"/>
      <c r="S1" s="176"/>
      <c r="T1" s="176"/>
      <c r="U1" s="176"/>
      <c r="V1" s="176"/>
      <c r="W1" s="176"/>
      <c r="X1" s="176"/>
      <c r="Y1" s="176"/>
    </row>
    <row r="2" spans="1:25" ht="13.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76"/>
      <c r="R2" s="176"/>
      <c r="S2" s="176"/>
      <c r="T2" s="176"/>
      <c r="U2" s="176"/>
      <c r="V2" s="176"/>
      <c r="W2" s="176"/>
      <c r="X2" s="176"/>
      <c r="Y2" s="176"/>
    </row>
    <row r="3" spans="1:25" ht="13.2" x14ac:dyDescent="0.25">
      <c r="A3" s="426" t="s">
        <v>5</v>
      </c>
      <c r="B3" s="428" t="s">
        <v>6</v>
      </c>
      <c r="C3" s="428" t="s">
        <v>7</v>
      </c>
      <c r="D3" s="428" t="s">
        <v>8</v>
      </c>
      <c r="E3" s="428" t="s">
        <v>9</v>
      </c>
      <c r="F3" s="428" t="s">
        <v>10</v>
      </c>
      <c r="G3" s="428" t="s">
        <v>11</v>
      </c>
      <c r="H3" s="428" t="s">
        <v>12</v>
      </c>
      <c r="I3" s="428" t="s">
        <v>13</v>
      </c>
      <c r="J3" s="428" t="s">
        <v>14</v>
      </c>
      <c r="K3" s="428" t="s">
        <v>15</v>
      </c>
      <c r="L3" s="428" t="s">
        <v>16</v>
      </c>
      <c r="M3" s="428" t="s">
        <v>17</v>
      </c>
      <c r="N3" s="428" t="s">
        <v>18</v>
      </c>
      <c r="O3" s="428" t="s">
        <v>19</v>
      </c>
      <c r="P3" s="430" t="s">
        <v>20</v>
      </c>
      <c r="Q3" s="36"/>
      <c r="R3" s="176"/>
      <c r="S3" s="176"/>
      <c r="T3" s="176"/>
      <c r="U3" s="176"/>
      <c r="V3" s="176"/>
      <c r="W3" s="176"/>
      <c r="X3" s="176"/>
      <c r="Y3" s="176"/>
    </row>
    <row r="4" spans="1:25" ht="13.5" customHeight="1" x14ac:dyDescent="0.25">
      <c r="A4" s="427"/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31"/>
      <c r="Q4" s="36"/>
      <c r="R4" s="176"/>
      <c r="S4" s="176"/>
      <c r="T4" s="176"/>
      <c r="U4" s="176"/>
      <c r="V4" s="176"/>
      <c r="W4" s="176"/>
      <c r="X4" s="176"/>
      <c r="Y4" s="176"/>
    </row>
    <row r="5" spans="1:25" ht="33" customHeight="1" x14ac:dyDescent="0.25">
      <c r="A5" s="15" t="s">
        <v>240</v>
      </c>
      <c r="B5" s="203" t="s">
        <v>118</v>
      </c>
      <c r="C5" s="203" t="s">
        <v>241</v>
      </c>
      <c r="D5" s="203" t="s">
        <v>242</v>
      </c>
      <c r="E5" s="203">
        <v>2012</v>
      </c>
      <c r="F5" s="203" t="s">
        <v>243</v>
      </c>
      <c r="G5" s="135">
        <v>38092</v>
      </c>
      <c r="H5" s="160">
        <v>150000</v>
      </c>
      <c r="I5" s="160">
        <v>150000</v>
      </c>
      <c r="J5" s="160"/>
      <c r="K5" s="160"/>
      <c r="L5" s="160">
        <v>70000</v>
      </c>
      <c r="M5" s="160">
        <v>80000</v>
      </c>
      <c r="N5" s="160">
        <v>1000</v>
      </c>
      <c r="O5" s="160"/>
      <c r="P5" s="189" t="s">
        <v>244</v>
      </c>
      <c r="Q5" s="36"/>
      <c r="R5" s="176"/>
      <c r="S5" s="176"/>
      <c r="T5" s="176"/>
      <c r="U5" s="176"/>
      <c r="V5" s="176"/>
      <c r="W5" s="176"/>
      <c r="X5" s="176"/>
      <c r="Y5" s="176"/>
    </row>
    <row r="6" spans="1:25" ht="33" customHeight="1" x14ac:dyDescent="0.25">
      <c r="A6" s="15"/>
      <c r="B6" s="203"/>
      <c r="C6" s="203"/>
      <c r="D6" s="203"/>
      <c r="E6" s="203">
        <v>2013</v>
      </c>
      <c r="F6" s="203" t="s">
        <v>243</v>
      </c>
      <c r="G6" s="135">
        <v>39960</v>
      </c>
      <c r="H6" s="160">
        <v>500000</v>
      </c>
      <c r="I6" s="160">
        <v>500000</v>
      </c>
      <c r="J6" s="160">
        <v>300000</v>
      </c>
      <c r="K6" s="160"/>
      <c r="L6" s="160">
        <v>100000</v>
      </c>
      <c r="M6" s="160">
        <v>100000</v>
      </c>
      <c r="N6" s="160">
        <v>2000</v>
      </c>
      <c r="O6" s="160"/>
      <c r="P6" s="189" t="s">
        <v>245</v>
      </c>
      <c r="Q6" s="36"/>
      <c r="R6" s="176"/>
      <c r="S6" s="176"/>
      <c r="T6" s="176"/>
      <c r="U6" s="176"/>
      <c r="V6" s="176"/>
      <c r="W6" s="176"/>
      <c r="X6" s="176"/>
      <c r="Y6" s="176"/>
    </row>
    <row r="7" spans="1:25" ht="33" customHeight="1" x14ac:dyDescent="0.25">
      <c r="A7" s="15" t="s">
        <v>117</v>
      </c>
      <c r="B7" s="203" t="s">
        <v>118</v>
      </c>
      <c r="C7" s="203" t="s">
        <v>241</v>
      </c>
      <c r="D7" s="203" t="s">
        <v>242</v>
      </c>
      <c r="E7" s="203">
        <v>2013</v>
      </c>
      <c r="F7" s="203" t="s">
        <v>117</v>
      </c>
      <c r="G7" s="68" t="s">
        <v>246</v>
      </c>
      <c r="H7" s="160">
        <v>500000</v>
      </c>
      <c r="I7" s="160">
        <v>500000</v>
      </c>
      <c r="J7" s="160">
        <v>200000</v>
      </c>
      <c r="K7" s="160"/>
      <c r="L7" s="160">
        <v>100000</v>
      </c>
      <c r="M7" s="160">
        <v>200000</v>
      </c>
      <c r="N7" s="160">
        <v>2000</v>
      </c>
      <c r="O7" s="160"/>
      <c r="P7" s="189" t="s">
        <v>245</v>
      </c>
      <c r="Q7" s="36"/>
      <c r="R7" s="176"/>
      <c r="S7" s="176"/>
      <c r="T7" s="176"/>
      <c r="U7" s="176"/>
      <c r="V7" s="176"/>
      <c r="W7" s="176"/>
      <c r="X7" s="176"/>
      <c r="Y7" s="176"/>
    </row>
    <row r="8" spans="1:25" ht="33" customHeight="1" x14ac:dyDescent="0.25">
      <c r="A8" s="15"/>
      <c r="B8" s="203"/>
      <c r="C8" s="203"/>
      <c r="D8" s="203"/>
      <c r="E8" s="203">
        <v>2013</v>
      </c>
      <c r="F8" s="203" t="s">
        <v>247</v>
      </c>
      <c r="G8" s="68" t="s">
        <v>248</v>
      </c>
      <c r="H8" s="160">
        <v>500000</v>
      </c>
      <c r="I8" s="160">
        <v>500000</v>
      </c>
      <c r="J8" s="160">
        <v>200000</v>
      </c>
      <c r="K8" s="160"/>
      <c r="L8" s="160">
        <v>100000</v>
      </c>
      <c r="M8" s="160">
        <v>200000</v>
      </c>
      <c r="N8" s="160">
        <v>2000</v>
      </c>
      <c r="O8" s="160"/>
      <c r="P8" s="189" t="s">
        <v>245</v>
      </c>
      <c r="Q8" s="100"/>
      <c r="R8" s="50"/>
      <c r="S8" s="50"/>
      <c r="T8" s="50"/>
      <c r="U8" s="50"/>
      <c r="V8" s="50"/>
      <c r="W8" s="50"/>
      <c r="X8" s="50"/>
      <c r="Y8" s="50"/>
    </row>
    <row r="9" spans="1:25" ht="33" customHeight="1" x14ac:dyDescent="0.25">
      <c r="A9" s="15"/>
      <c r="B9" s="203"/>
      <c r="C9" s="203"/>
      <c r="D9" s="203"/>
      <c r="E9" s="203">
        <v>2013</v>
      </c>
      <c r="F9" s="203" t="s">
        <v>249</v>
      </c>
      <c r="G9" s="135">
        <v>41073</v>
      </c>
      <c r="H9" s="160">
        <v>200000</v>
      </c>
      <c r="I9" s="160">
        <v>270000</v>
      </c>
      <c r="J9" s="160">
        <v>70000</v>
      </c>
      <c r="K9" s="160"/>
      <c r="L9" s="160">
        <v>100000</v>
      </c>
      <c r="M9" s="160">
        <v>100000</v>
      </c>
      <c r="N9" s="160">
        <v>2000</v>
      </c>
      <c r="O9" s="160"/>
      <c r="P9" s="189" t="s">
        <v>250</v>
      </c>
      <c r="Q9" s="36"/>
      <c r="R9" s="176"/>
      <c r="S9" s="176"/>
      <c r="T9" s="176"/>
      <c r="U9" s="176"/>
      <c r="V9" s="176"/>
      <c r="W9" s="176"/>
      <c r="X9" s="176"/>
      <c r="Y9" s="176"/>
    </row>
    <row r="10" spans="1:25" ht="33" customHeight="1" x14ac:dyDescent="0.25">
      <c r="A10" s="15"/>
      <c r="B10" s="203"/>
      <c r="C10" s="203"/>
      <c r="D10" s="203"/>
      <c r="E10" s="203">
        <v>2013</v>
      </c>
      <c r="F10" s="203" t="s">
        <v>251</v>
      </c>
      <c r="G10" s="135">
        <v>41073</v>
      </c>
      <c r="H10" s="160">
        <v>200000</v>
      </c>
      <c r="I10" s="160">
        <v>200000</v>
      </c>
      <c r="J10" s="160"/>
      <c r="K10" s="160"/>
      <c r="L10" s="160">
        <v>100000</v>
      </c>
      <c r="M10" s="160">
        <v>100000</v>
      </c>
      <c r="N10" s="160">
        <v>2000</v>
      </c>
      <c r="O10" s="160"/>
      <c r="P10" s="189" t="s">
        <v>250</v>
      </c>
      <c r="Q10" s="36"/>
      <c r="R10" s="176"/>
      <c r="S10" s="176"/>
      <c r="T10" s="176"/>
      <c r="U10" s="176"/>
      <c r="V10" s="176"/>
      <c r="W10" s="176"/>
      <c r="X10" s="176"/>
      <c r="Y10" s="176"/>
    </row>
    <row r="11" spans="1:25" ht="33" customHeight="1" x14ac:dyDescent="0.25">
      <c r="A11" s="192"/>
      <c r="B11" s="60"/>
      <c r="C11" s="60"/>
      <c r="D11" s="60"/>
      <c r="E11" s="60"/>
      <c r="F11" s="60"/>
      <c r="G11" s="54" t="s">
        <v>35</v>
      </c>
      <c r="H11" s="153">
        <f t="shared" ref="H11:O11" si="0">SUM(H5:H10)</f>
        <v>2050000</v>
      </c>
      <c r="I11" s="153">
        <f t="shared" si="0"/>
        <v>2120000</v>
      </c>
      <c r="J11" s="153">
        <f t="shared" si="0"/>
        <v>770000</v>
      </c>
      <c r="K11" s="153">
        <f t="shared" si="0"/>
        <v>0</v>
      </c>
      <c r="L11" s="153">
        <f t="shared" si="0"/>
        <v>570000</v>
      </c>
      <c r="M11" s="153">
        <f t="shared" si="0"/>
        <v>780000</v>
      </c>
      <c r="N11" s="153">
        <f t="shared" si="0"/>
        <v>11000</v>
      </c>
      <c r="O11" s="153">
        <f t="shared" si="0"/>
        <v>0</v>
      </c>
      <c r="P11" s="120"/>
      <c r="Q11" s="36"/>
      <c r="R11" s="176"/>
      <c r="S11" s="176"/>
      <c r="T11" s="176"/>
      <c r="U11" s="176"/>
      <c r="V11" s="176"/>
      <c r="W11" s="176"/>
      <c r="X11" s="176"/>
      <c r="Y11" s="176"/>
    </row>
    <row r="12" spans="1:25" ht="33" customHeight="1" x14ac:dyDescent="0.25">
      <c r="A12" s="225"/>
      <c r="B12" s="121"/>
      <c r="C12" s="121"/>
      <c r="D12" s="121"/>
      <c r="E12" s="121"/>
      <c r="F12" s="121"/>
      <c r="G12" s="181"/>
      <c r="H12" s="121"/>
      <c r="I12" s="11"/>
      <c r="J12" s="11"/>
      <c r="K12" s="11"/>
      <c r="L12" s="121"/>
      <c r="M12" s="121"/>
      <c r="N12" s="11"/>
      <c r="O12" s="11"/>
      <c r="P12" s="196"/>
      <c r="Q12" s="36"/>
      <c r="R12" s="176"/>
      <c r="S12" s="176"/>
      <c r="T12" s="176"/>
      <c r="U12" s="176"/>
      <c r="V12" s="176"/>
      <c r="W12" s="176"/>
      <c r="X12" s="176"/>
      <c r="Y12" s="176"/>
    </row>
    <row r="13" spans="1:25" ht="33" customHeight="1" x14ac:dyDescent="0.25">
      <c r="A13" s="192"/>
      <c r="B13" s="60"/>
      <c r="C13" s="60"/>
      <c r="D13" s="60"/>
      <c r="E13" s="60"/>
      <c r="F13" s="60"/>
      <c r="G13" s="55" t="s">
        <v>47</v>
      </c>
      <c r="H13" s="153">
        <f t="shared" ref="H13:O13" si="1">H11</f>
        <v>2050000</v>
      </c>
      <c r="I13" s="153">
        <f t="shared" si="1"/>
        <v>2120000</v>
      </c>
      <c r="J13" s="153">
        <f t="shared" si="1"/>
        <v>770000</v>
      </c>
      <c r="K13" s="153">
        <f t="shared" si="1"/>
        <v>0</v>
      </c>
      <c r="L13" s="153">
        <f t="shared" si="1"/>
        <v>570000</v>
      </c>
      <c r="M13" s="153">
        <f t="shared" si="1"/>
        <v>780000</v>
      </c>
      <c r="N13" s="153">
        <f t="shared" si="1"/>
        <v>11000</v>
      </c>
      <c r="O13" s="153">
        <f t="shared" si="1"/>
        <v>0</v>
      </c>
      <c r="P13" s="120"/>
      <c r="Q13" s="36"/>
      <c r="R13" s="176"/>
      <c r="S13" s="176"/>
      <c r="T13" s="176"/>
      <c r="U13" s="176"/>
      <c r="V13" s="176"/>
      <c r="W13" s="176"/>
      <c r="X13" s="176"/>
      <c r="Y13" s="176"/>
    </row>
    <row r="14" spans="1:25" ht="13.2" x14ac:dyDescent="0.25">
      <c r="A14" s="191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76"/>
      <c r="R14" s="176"/>
      <c r="S14" s="176"/>
      <c r="T14" s="176"/>
      <c r="U14" s="176"/>
      <c r="V14" s="176"/>
      <c r="W14" s="176"/>
      <c r="X14" s="176"/>
      <c r="Y14" s="176"/>
    </row>
    <row r="15" spans="1:25" ht="13.2" x14ac:dyDescent="0.25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</row>
    <row r="16" spans="1:25" ht="13.2" x14ac:dyDescent="0.25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</row>
    <row r="17" spans="1:25" ht="13.2" x14ac:dyDescent="0.25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</row>
    <row r="18" spans="1:25" ht="13.2" x14ac:dyDescent="0.25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</row>
    <row r="19" spans="1:25" ht="13.2" x14ac:dyDescent="0.25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</row>
    <row r="20" spans="1:25" ht="13.2" x14ac:dyDescent="0.25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</row>
  </sheetData>
  <mergeCells count="16">
    <mergeCell ref="P3:P4"/>
    <mergeCell ref="K3:K4"/>
    <mergeCell ref="L3:L4"/>
    <mergeCell ref="M3:M4"/>
    <mergeCell ref="N3:N4"/>
    <mergeCell ref="O3:O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sqref="A1:G1"/>
    </sheetView>
  </sheetViews>
  <sheetFormatPr defaultColWidth="8" defaultRowHeight="12.75" customHeight="1" x14ac:dyDescent="0.25"/>
  <cols>
    <col min="1" max="1" width="14.109375" customWidth="1"/>
    <col min="2" max="2" width="9.5546875" customWidth="1"/>
    <col min="3" max="3" width="10.33203125" customWidth="1"/>
    <col min="4" max="4" width="12.6640625" customWidth="1"/>
    <col min="5" max="5" width="8.5546875" customWidth="1"/>
    <col min="6" max="6" width="21.33203125" customWidth="1"/>
    <col min="7" max="7" width="12" customWidth="1"/>
    <col min="8" max="8" width="12.33203125" customWidth="1"/>
    <col min="9" max="9" width="13.88671875" customWidth="1"/>
    <col min="10" max="11" width="10.44140625" customWidth="1"/>
    <col min="12" max="13" width="11" customWidth="1"/>
    <col min="14" max="14" width="11.88671875" customWidth="1"/>
    <col min="15" max="16" width="11" customWidth="1"/>
    <col min="17" max="17" width="35.33203125" customWidth="1"/>
  </cols>
  <sheetData>
    <row r="1" spans="1:17" ht="20.25" customHeight="1" x14ac:dyDescent="0.4">
      <c r="A1" s="467" t="s">
        <v>252</v>
      </c>
      <c r="B1" s="399"/>
      <c r="C1" s="399"/>
      <c r="D1" s="399"/>
      <c r="E1" s="399"/>
      <c r="F1" s="399"/>
      <c r="G1" s="399"/>
      <c r="H1" s="176"/>
      <c r="I1" s="176"/>
      <c r="J1" s="176"/>
      <c r="K1" s="176"/>
      <c r="L1" s="176"/>
      <c r="M1" s="176"/>
      <c r="N1" s="176"/>
      <c r="O1" s="176"/>
      <c r="P1" s="176"/>
      <c r="Q1" s="42" t="str">
        <f>Cover!N1</f>
        <v>2014Clearwater AOP</v>
      </c>
    </row>
    <row r="2" spans="1:17" ht="13.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13.2" x14ac:dyDescent="0.25">
      <c r="A3" s="426" t="s">
        <v>5</v>
      </c>
      <c r="B3" s="428" t="s">
        <v>6</v>
      </c>
      <c r="C3" s="428" t="s">
        <v>7</v>
      </c>
      <c r="D3" s="428" t="s">
        <v>8</v>
      </c>
      <c r="E3" s="428" t="s">
        <v>9</v>
      </c>
      <c r="F3" s="428" t="s">
        <v>10</v>
      </c>
      <c r="G3" s="428" t="s">
        <v>76</v>
      </c>
      <c r="H3" s="428" t="s">
        <v>12</v>
      </c>
      <c r="I3" s="428" t="s">
        <v>13</v>
      </c>
      <c r="J3" s="428" t="s">
        <v>14</v>
      </c>
      <c r="K3" s="428" t="s">
        <v>15</v>
      </c>
      <c r="L3" s="428" t="s">
        <v>16</v>
      </c>
      <c r="M3" s="428" t="s">
        <v>17</v>
      </c>
      <c r="N3" s="428" t="s">
        <v>18</v>
      </c>
      <c r="O3" s="428" t="s">
        <v>19</v>
      </c>
      <c r="P3" s="428" t="s">
        <v>77</v>
      </c>
      <c r="Q3" s="430" t="s">
        <v>20</v>
      </c>
    </row>
    <row r="4" spans="1:17" ht="13.5" customHeight="1" x14ac:dyDescent="0.25">
      <c r="A4" s="427"/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1"/>
    </row>
    <row r="5" spans="1:17" ht="26.25" customHeight="1" x14ac:dyDescent="0.25">
      <c r="A5" s="15" t="s">
        <v>240</v>
      </c>
      <c r="B5" s="203" t="s">
        <v>118</v>
      </c>
      <c r="C5" s="203" t="s">
        <v>241</v>
      </c>
      <c r="D5" s="203" t="s">
        <v>242</v>
      </c>
      <c r="E5" s="203">
        <v>2013</v>
      </c>
      <c r="F5" s="203" t="s">
        <v>243</v>
      </c>
      <c r="G5" s="222" t="s">
        <v>253</v>
      </c>
      <c r="H5" s="160">
        <v>500000</v>
      </c>
      <c r="I5" s="160">
        <v>500000</v>
      </c>
      <c r="J5" s="160"/>
      <c r="K5" s="160"/>
      <c r="L5" s="160">
        <v>100000</v>
      </c>
      <c r="M5" s="160">
        <v>100000</v>
      </c>
      <c r="N5" s="160">
        <v>2000</v>
      </c>
      <c r="O5" s="203"/>
      <c r="P5" s="160" t="s">
        <v>254</v>
      </c>
      <c r="Q5" s="189" t="s">
        <v>255</v>
      </c>
    </row>
    <row r="6" spans="1:17" ht="27" customHeight="1" x14ac:dyDescent="0.25">
      <c r="A6" s="15"/>
      <c r="B6" s="203"/>
      <c r="C6" s="203"/>
      <c r="D6" s="203"/>
      <c r="E6" s="203">
        <v>2012</v>
      </c>
      <c r="F6" s="203" t="s">
        <v>243</v>
      </c>
      <c r="G6" s="222" t="s">
        <v>256</v>
      </c>
      <c r="H6" s="160">
        <v>150000</v>
      </c>
      <c r="I6" s="160">
        <v>150000</v>
      </c>
      <c r="J6" s="160"/>
      <c r="K6" s="160"/>
      <c r="L6" s="160">
        <v>70000</v>
      </c>
      <c r="M6" s="160">
        <v>80000</v>
      </c>
      <c r="N6" s="160">
        <v>1000</v>
      </c>
      <c r="O6" s="160"/>
      <c r="P6" s="160" t="s">
        <v>254</v>
      </c>
      <c r="Q6" s="189" t="s">
        <v>257</v>
      </c>
    </row>
    <row r="7" spans="1:17" ht="27" customHeight="1" x14ac:dyDescent="0.25">
      <c r="A7" s="15" t="s">
        <v>117</v>
      </c>
      <c r="B7" s="203" t="s">
        <v>118</v>
      </c>
      <c r="C7" s="203" t="s">
        <v>241</v>
      </c>
      <c r="D7" s="203" t="s">
        <v>242</v>
      </c>
      <c r="E7" s="203">
        <v>2013</v>
      </c>
      <c r="F7" s="203" t="s">
        <v>258</v>
      </c>
      <c r="G7" s="7" t="s">
        <v>259</v>
      </c>
      <c r="H7" s="160">
        <v>500000</v>
      </c>
      <c r="I7" s="160">
        <v>500000</v>
      </c>
      <c r="J7" s="160"/>
      <c r="K7" s="160"/>
      <c r="L7" s="160">
        <v>100000</v>
      </c>
      <c r="M7" s="160">
        <v>200000</v>
      </c>
      <c r="N7" s="160">
        <v>2000</v>
      </c>
      <c r="O7" s="160"/>
      <c r="P7" s="160" t="s">
        <v>118</v>
      </c>
      <c r="Q7" s="189" t="s">
        <v>255</v>
      </c>
    </row>
    <row r="8" spans="1:17" ht="27" customHeight="1" x14ac:dyDescent="0.25">
      <c r="A8" s="15"/>
      <c r="B8" s="203"/>
      <c r="C8" s="203"/>
      <c r="D8" s="203"/>
      <c r="E8" s="203">
        <v>2013</v>
      </c>
      <c r="F8" s="203" t="s">
        <v>247</v>
      </c>
      <c r="G8" s="222" t="s">
        <v>39</v>
      </c>
      <c r="H8" s="160">
        <v>500000</v>
      </c>
      <c r="I8" s="160">
        <v>500000</v>
      </c>
      <c r="J8" s="160">
        <v>200000</v>
      </c>
      <c r="K8" s="160"/>
      <c r="L8" s="160">
        <v>100000</v>
      </c>
      <c r="M8" s="160">
        <v>200000</v>
      </c>
      <c r="N8" s="160">
        <v>2000</v>
      </c>
      <c r="O8" s="160"/>
      <c r="P8" s="160" t="s">
        <v>118</v>
      </c>
      <c r="Q8" s="189" t="s">
        <v>255</v>
      </c>
    </row>
    <row r="9" spans="1:17" ht="27" customHeight="1" x14ac:dyDescent="0.25">
      <c r="A9" s="15"/>
      <c r="B9" s="203"/>
      <c r="C9" s="203"/>
      <c r="D9" s="203"/>
      <c r="E9" s="203">
        <v>2013</v>
      </c>
      <c r="F9" s="203" t="s">
        <v>249</v>
      </c>
      <c r="G9" s="222" t="s">
        <v>260</v>
      </c>
      <c r="H9" s="160">
        <v>200000</v>
      </c>
      <c r="I9" s="160">
        <v>270000</v>
      </c>
      <c r="J9" s="160">
        <v>70000</v>
      </c>
      <c r="K9" s="160"/>
      <c r="L9" s="160">
        <v>100000</v>
      </c>
      <c r="M9" s="160">
        <v>170000</v>
      </c>
      <c r="N9" s="160">
        <v>2000</v>
      </c>
      <c r="O9" s="160"/>
      <c r="P9" s="160" t="s">
        <v>118</v>
      </c>
      <c r="Q9" s="189" t="s">
        <v>261</v>
      </c>
    </row>
    <row r="10" spans="1:17" ht="27" customHeight="1" x14ac:dyDescent="0.25">
      <c r="A10" s="15"/>
      <c r="B10" s="203"/>
      <c r="C10" s="203"/>
      <c r="D10" s="203"/>
      <c r="E10" s="203">
        <v>2013</v>
      </c>
      <c r="F10" s="203" t="s">
        <v>251</v>
      </c>
      <c r="G10" s="222" t="s">
        <v>260</v>
      </c>
      <c r="H10" s="160">
        <v>200000</v>
      </c>
      <c r="I10" s="160">
        <v>200000</v>
      </c>
      <c r="J10" s="160"/>
      <c r="K10" s="160"/>
      <c r="L10" s="160">
        <v>100000</v>
      </c>
      <c r="M10" s="160">
        <v>100000</v>
      </c>
      <c r="N10" s="160">
        <v>2000</v>
      </c>
      <c r="O10" s="160"/>
      <c r="P10" s="160" t="s">
        <v>118</v>
      </c>
      <c r="Q10" s="189" t="s">
        <v>261</v>
      </c>
    </row>
    <row r="11" spans="1:17" ht="27" customHeight="1" x14ac:dyDescent="0.25">
      <c r="A11" s="192"/>
      <c r="B11" s="60"/>
      <c r="C11" s="60"/>
      <c r="D11" s="60"/>
      <c r="E11" s="60"/>
      <c r="F11" s="60"/>
      <c r="G11" s="54" t="s">
        <v>35</v>
      </c>
      <c r="H11" s="153">
        <f>SUM(H5:H10)</f>
        <v>2050000</v>
      </c>
      <c r="I11" s="153">
        <f>SUM(I5:I10)</f>
        <v>2120000</v>
      </c>
      <c r="J11" s="153">
        <f>SUM(J5:J10)</f>
        <v>270000</v>
      </c>
      <c r="K11" s="153">
        <f>SUM(K5:K10)</f>
        <v>0</v>
      </c>
      <c r="L11" s="153">
        <f>SUM(L5:L8)</f>
        <v>370000</v>
      </c>
      <c r="M11" s="153">
        <f>SUM(M5:M10)</f>
        <v>850000</v>
      </c>
      <c r="N11" s="153">
        <f>SUM(N5:N10)</f>
        <v>11000</v>
      </c>
      <c r="O11" s="153">
        <f>SUM(O5:O10)</f>
        <v>0</v>
      </c>
      <c r="P11" s="162"/>
      <c r="Q11" s="120"/>
    </row>
    <row r="12" spans="1:17" ht="27" customHeight="1" x14ac:dyDescent="0.25">
      <c r="A12" s="225"/>
      <c r="B12" s="121"/>
      <c r="C12" s="121"/>
      <c r="D12" s="121"/>
      <c r="E12" s="121"/>
      <c r="F12" s="121"/>
      <c r="G12" s="181"/>
      <c r="H12" s="121"/>
      <c r="I12" s="11"/>
      <c r="J12" s="11"/>
      <c r="K12" s="11"/>
      <c r="L12" s="11"/>
      <c r="M12" s="121"/>
      <c r="N12" s="11"/>
      <c r="O12" s="11"/>
      <c r="P12" s="121"/>
      <c r="Q12" s="196"/>
    </row>
    <row r="13" spans="1:17" ht="27" customHeight="1" x14ac:dyDescent="0.25">
      <c r="A13" s="192"/>
      <c r="B13" s="60"/>
      <c r="C13" s="60"/>
      <c r="D13" s="60"/>
      <c r="E13" s="60"/>
      <c r="F13" s="60"/>
      <c r="G13" s="55" t="s">
        <v>47</v>
      </c>
      <c r="H13" s="153">
        <f t="shared" ref="H13:O13" si="0">H11</f>
        <v>2050000</v>
      </c>
      <c r="I13" s="153">
        <f t="shared" si="0"/>
        <v>2120000</v>
      </c>
      <c r="J13" s="153">
        <f t="shared" si="0"/>
        <v>270000</v>
      </c>
      <c r="K13" s="153">
        <f t="shared" si="0"/>
        <v>0</v>
      </c>
      <c r="L13" s="153">
        <f t="shared" si="0"/>
        <v>370000</v>
      </c>
      <c r="M13" s="153">
        <f t="shared" si="0"/>
        <v>850000</v>
      </c>
      <c r="N13" s="153">
        <f t="shared" si="0"/>
        <v>11000</v>
      </c>
      <c r="O13" s="153">
        <f t="shared" si="0"/>
        <v>0</v>
      </c>
      <c r="P13" s="60"/>
      <c r="Q13" s="120"/>
    </row>
    <row r="14" spans="1:17" ht="13.2" x14ac:dyDescent="0.25">
      <c r="A14" s="191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</row>
    <row r="15" spans="1:17" ht="13.2" x14ac:dyDescent="0.25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</row>
    <row r="16" spans="1:17" ht="13.2" x14ac:dyDescent="0.25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</row>
    <row r="17" spans="1:17" ht="13.2" x14ac:dyDescent="0.25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</row>
    <row r="18" spans="1:17" ht="13.2" x14ac:dyDescent="0.25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7" ht="13.2" x14ac:dyDescent="0.25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7" ht="13.2" x14ac:dyDescent="0.25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</row>
  </sheetData>
  <mergeCells count="18">
    <mergeCell ref="M3:M4"/>
    <mergeCell ref="N3:N4"/>
    <mergeCell ref="O3:O4"/>
    <mergeCell ref="P3:P4"/>
    <mergeCell ref="Q3:Q4"/>
    <mergeCell ref="H3:H4"/>
    <mergeCell ref="I3:I4"/>
    <mergeCell ref="J3:J4"/>
    <mergeCell ref="K3:K4"/>
    <mergeCell ref="L3:L4"/>
    <mergeCell ref="A1:G1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abSelected="1" zoomScale="115" zoomScaleNormal="115" workbookViewId="0">
      <selection activeCell="G24" sqref="G24"/>
    </sheetView>
  </sheetViews>
  <sheetFormatPr defaultColWidth="9.109375" defaultRowHeight="13.2" x14ac:dyDescent="0.25"/>
  <cols>
    <col min="1" max="1" width="21" style="230" customWidth="1"/>
    <col min="2" max="2" width="16.33203125" style="230" customWidth="1"/>
    <col min="3" max="3" width="9" style="230" customWidth="1"/>
    <col min="4" max="4" width="9.88671875" style="230" customWidth="1"/>
    <col min="5" max="5" width="10" style="230" customWidth="1"/>
    <col min="6" max="6" width="9.109375" style="230"/>
    <col min="7" max="7" width="8.109375" style="230" customWidth="1"/>
    <col min="8" max="8" width="9.6640625" style="230" customWidth="1"/>
    <col min="9" max="10" width="9.109375" style="230"/>
    <col min="11" max="11" width="8" style="230" customWidth="1"/>
    <col min="12" max="12" width="8.33203125" style="230" customWidth="1"/>
    <col min="13" max="13" width="8.44140625" style="230" customWidth="1"/>
    <col min="14" max="14" width="7.6640625" style="230" customWidth="1"/>
    <col min="15" max="15" width="8.33203125" style="230" customWidth="1"/>
    <col min="16" max="16" width="7.5546875" style="230" customWidth="1"/>
    <col min="17" max="17" width="8.33203125" style="230" customWidth="1"/>
    <col min="18" max="18" width="6.6640625" style="230" customWidth="1"/>
    <col min="19" max="19" width="8.33203125" style="230" customWidth="1"/>
    <col min="20" max="20" width="9.33203125" style="230" customWidth="1"/>
    <col min="21" max="21" width="21.5546875" style="230" customWidth="1"/>
    <col min="22" max="16384" width="9.109375" style="230"/>
  </cols>
  <sheetData>
    <row r="1" spans="1:21" ht="21.6" thickBot="1" x14ac:dyDescent="0.45">
      <c r="A1" s="299" t="s">
        <v>312</v>
      </c>
    </row>
    <row r="2" spans="1:21" x14ac:dyDescent="0.25">
      <c r="A2" s="475" t="s">
        <v>262</v>
      </c>
      <c r="B2" s="476"/>
      <c r="C2" s="476"/>
      <c r="D2" s="477"/>
      <c r="E2" s="481" t="s">
        <v>263</v>
      </c>
      <c r="F2" s="482"/>
      <c r="G2" s="482"/>
      <c r="H2" s="482"/>
      <c r="I2" s="482"/>
      <c r="J2" s="483"/>
      <c r="K2" s="487" t="s">
        <v>264</v>
      </c>
      <c r="L2" s="488"/>
      <c r="M2" s="488"/>
      <c r="N2" s="488"/>
      <c r="O2" s="488"/>
      <c r="P2" s="488"/>
      <c r="Q2" s="488"/>
      <c r="R2" s="488"/>
      <c r="S2" s="488"/>
      <c r="T2" s="489"/>
      <c r="U2" s="468"/>
    </row>
    <row r="3" spans="1:21" ht="13.8" hidden="1" thickBot="1" x14ac:dyDescent="0.3">
      <c r="A3" s="478"/>
      <c r="B3" s="479"/>
      <c r="C3" s="479"/>
      <c r="D3" s="480"/>
      <c r="E3" s="484"/>
      <c r="F3" s="485"/>
      <c r="G3" s="485"/>
      <c r="H3" s="485"/>
      <c r="I3" s="485"/>
      <c r="J3" s="486"/>
      <c r="K3" s="490"/>
      <c r="L3" s="491"/>
      <c r="M3" s="491"/>
      <c r="N3" s="491"/>
      <c r="O3" s="491"/>
      <c r="P3" s="491"/>
      <c r="Q3" s="491"/>
      <c r="R3" s="491"/>
      <c r="S3" s="491"/>
      <c r="T3" s="492"/>
      <c r="U3" s="470"/>
    </row>
    <row r="4" spans="1:21" x14ac:dyDescent="0.25">
      <c r="A4" s="493" t="s">
        <v>265</v>
      </c>
      <c r="B4" s="495" t="s">
        <v>266</v>
      </c>
      <c r="C4" s="495" t="s">
        <v>267</v>
      </c>
      <c r="D4" s="468" t="s">
        <v>268</v>
      </c>
      <c r="E4" s="497" t="s">
        <v>269</v>
      </c>
      <c r="F4" s="499" t="s">
        <v>270</v>
      </c>
      <c r="G4" s="499" t="s">
        <v>271</v>
      </c>
      <c r="H4" s="499" t="s">
        <v>272</v>
      </c>
      <c r="I4" s="499" t="s">
        <v>273</v>
      </c>
      <c r="J4" s="501" t="s">
        <v>274</v>
      </c>
      <c r="K4" s="503" t="s">
        <v>275</v>
      </c>
      <c r="L4" s="471" t="s">
        <v>276</v>
      </c>
      <c r="M4" s="471" t="s">
        <v>277</v>
      </c>
      <c r="N4" s="471" t="s">
        <v>323</v>
      </c>
      <c r="O4" s="471" t="s">
        <v>278</v>
      </c>
      <c r="P4" s="471" t="s">
        <v>279</v>
      </c>
      <c r="Q4" s="471" t="s">
        <v>280</v>
      </c>
      <c r="R4" s="473" t="s">
        <v>281</v>
      </c>
      <c r="S4" s="468" t="s">
        <v>282</v>
      </c>
      <c r="T4" s="468" t="s">
        <v>283</v>
      </c>
      <c r="U4" s="468" t="s">
        <v>20</v>
      </c>
    </row>
    <row r="5" spans="1:21" ht="69.75" customHeight="1" thickBot="1" x14ac:dyDescent="0.3">
      <c r="A5" s="494"/>
      <c r="B5" s="496"/>
      <c r="C5" s="496"/>
      <c r="D5" s="470"/>
      <c r="E5" s="498"/>
      <c r="F5" s="500"/>
      <c r="G5" s="500"/>
      <c r="H5" s="500"/>
      <c r="I5" s="500"/>
      <c r="J5" s="502"/>
      <c r="K5" s="504"/>
      <c r="L5" s="472"/>
      <c r="M5" s="472"/>
      <c r="N5" s="472"/>
      <c r="O5" s="472"/>
      <c r="P5" s="472"/>
      <c r="Q5" s="472"/>
      <c r="R5" s="474"/>
      <c r="S5" s="469"/>
      <c r="T5" s="470"/>
      <c r="U5" s="470"/>
    </row>
    <row r="6" spans="1:21" ht="26.25" customHeight="1" thickTop="1" x14ac:dyDescent="0.25">
      <c r="A6" s="231" t="s">
        <v>284</v>
      </c>
      <c r="B6" s="232" t="s">
        <v>285</v>
      </c>
      <c r="C6" s="233">
        <v>1100000</v>
      </c>
      <c r="D6" s="234">
        <v>0.1</v>
      </c>
      <c r="E6" s="365">
        <v>0.67</v>
      </c>
      <c r="F6" s="366">
        <v>3.5000000000000003E-2</v>
      </c>
      <c r="G6" s="233">
        <v>6693</v>
      </c>
      <c r="H6" s="366">
        <v>1</v>
      </c>
      <c r="I6" s="366">
        <v>0.76600000000000001</v>
      </c>
      <c r="J6" s="367">
        <v>0.74</v>
      </c>
      <c r="K6" s="235">
        <f>C6/(1-D6)</f>
        <v>1222222.2222222222</v>
      </c>
      <c r="L6" s="233">
        <f>K6/(J6)</f>
        <v>1651651.6516516516</v>
      </c>
      <c r="M6" s="233">
        <f>L6/(I6)</f>
        <v>2156203.2005896233</v>
      </c>
      <c r="N6" s="233">
        <f>M6/H6</f>
        <v>2156203.2005896233</v>
      </c>
      <c r="O6" s="233">
        <f t="shared" ref="O6:O20" si="0">ROUND(N6/G6,0)</f>
        <v>322</v>
      </c>
      <c r="P6" s="233">
        <f>O6</f>
        <v>322</v>
      </c>
      <c r="Q6" s="233">
        <f>O6+P6</f>
        <v>644</v>
      </c>
      <c r="R6" s="236">
        <f>EVEN(Q6/(1-F6))</f>
        <v>668</v>
      </c>
      <c r="S6" s="237">
        <f>(R6/2)/(1-E6)</f>
        <v>1012.1212121212122</v>
      </c>
      <c r="T6" s="237">
        <f>K6/R6</f>
        <v>1829.6739853626082</v>
      </c>
      <c r="U6" s="238" t="s">
        <v>286</v>
      </c>
    </row>
    <row r="7" spans="1:21" ht="26.25" customHeight="1" x14ac:dyDescent="0.25">
      <c r="A7" s="239" t="s">
        <v>319</v>
      </c>
      <c r="B7" s="240" t="s">
        <v>285</v>
      </c>
      <c r="C7" s="241">
        <v>1000000</v>
      </c>
      <c r="D7" s="242">
        <v>0.1</v>
      </c>
      <c r="E7" s="368">
        <v>0.67</v>
      </c>
      <c r="F7" s="369">
        <v>3.5000000000000003E-2</v>
      </c>
      <c r="G7" s="241">
        <v>5682</v>
      </c>
      <c r="H7" s="366">
        <v>1</v>
      </c>
      <c r="I7" s="366">
        <v>0.76600000000000001</v>
      </c>
      <c r="J7" s="367">
        <v>0.74</v>
      </c>
      <c r="K7" s="235">
        <f t="shared" ref="K7:K20" si="1">C7/(1-D7)</f>
        <v>1111111.111111111</v>
      </c>
      <c r="L7" s="233">
        <f t="shared" ref="L7:L20" si="2">K7/(J7)</f>
        <v>1501501.5015015013</v>
      </c>
      <c r="M7" s="233">
        <f t="shared" ref="M7:M20" si="3">L7/(I7)</f>
        <v>1960184.7278087484</v>
      </c>
      <c r="N7" s="233">
        <f t="shared" ref="N7:N20" si="4">M7/H7</f>
        <v>1960184.7278087484</v>
      </c>
      <c r="O7" s="241">
        <f t="shared" si="0"/>
        <v>345</v>
      </c>
      <c r="P7" s="233">
        <f t="shared" ref="P7:P20" si="5">O7</f>
        <v>345</v>
      </c>
      <c r="Q7" s="233">
        <f t="shared" ref="Q7:Q20" si="6">O7+P7</f>
        <v>690</v>
      </c>
      <c r="R7" s="236">
        <f t="shared" ref="R7:R22" si="7">EVEN(Q7/(1-F7))</f>
        <v>716</v>
      </c>
      <c r="S7" s="243">
        <f t="shared" ref="S7:S20" si="8">(R7/2)/(1-E7)</f>
        <v>1084.848484848485</v>
      </c>
      <c r="T7" s="243">
        <f t="shared" ref="T7:T20" si="9">K7/R7</f>
        <v>1551.831160769708</v>
      </c>
      <c r="U7" s="238" t="s">
        <v>286</v>
      </c>
    </row>
    <row r="8" spans="1:21" ht="26.25" customHeight="1" x14ac:dyDescent="0.25">
      <c r="A8" s="239" t="s">
        <v>287</v>
      </c>
      <c r="B8" s="240" t="s">
        <v>288</v>
      </c>
      <c r="C8" s="241">
        <v>550000</v>
      </c>
      <c r="D8" s="242">
        <v>0.1</v>
      </c>
      <c r="E8" s="368">
        <v>0.67</v>
      </c>
      <c r="F8" s="369">
        <v>3.5000000000000003E-2</v>
      </c>
      <c r="G8" s="241">
        <v>6693</v>
      </c>
      <c r="H8" s="366">
        <v>1</v>
      </c>
      <c r="I8" s="366">
        <v>0.76600000000000001</v>
      </c>
      <c r="J8" s="367">
        <v>0.85</v>
      </c>
      <c r="K8" s="235">
        <f t="shared" si="1"/>
        <v>611111.11111111112</v>
      </c>
      <c r="L8" s="233">
        <f t="shared" si="2"/>
        <v>718954.24836601305</v>
      </c>
      <c r="M8" s="233">
        <f t="shared" si="3"/>
        <v>938582.56966842432</v>
      </c>
      <c r="N8" s="233">
        <f t="shared" si="4"/>
        <v>938582.56966842432</v>
      </c>
      <c r="O8" s="241">
        <f t="shared" si="0"/>
        <v>140</v>
      </c>
      <c r="P8" s="233">
        <f t="shared" si="5"/>
        <v>140</v>
      </c>
      <c r="Q8" s="233">
        <f t="shared" si="6"/>
        <v>280</v>
      </c>
      <c r="R8" s="236">
        <f t="shared" si="7"/>
        <v>292</v>
      </c>
      <c r="S8" s="243">
        <f t="shared" si="8"/>
        <v>442.42424242424249</v>
      </c>
      <c r="T8" s="243">
        <f t="shared" si="9"/>
        <v>2092.8462709284627</v>
      </c>
      <c r="U8" s="244"/>
    </row>
    <row r="9" spans="1:21" ht="26.25" customHeight="1" thickBot="1" x14ac:dyDescent="0.3">
      <c r="A9" s="245" t="s">
        <v>289</v>
      </c>
      <c r="B9" s="246" t="s">
        <v>36</v>
      </c>
      <c r="C9" s="247">
        <v>843000</v>
      </c>
      <c r="D9" s="248">
        <v>0.1</v>
      </c>
      <c r="E9" s="370">
        <v>0.67</v>
      </c>
      <c r="F9" s="371">
        <v>3.5000000000000003E-2</v>
      </c>
      <c r="G9" s="247">
        <v>6693</v>
      </c>
      <c r="H9" s="366">
        <v>1</v>
      </c>
      <c r="I9" s="366">
        <v>0.76600000000000001</v>
      </c>
      <c r="J9" s="367">
        <v>0.85</v>
      </c>
      <c r="K9" s="249">
        <f t="shared" si="1"/>
        <v>936666.66666666663</v>
      </c>
      <c r="L9" s="247">
        <f t="shared" si="2"/>
        <v>1101960.7843137255</v>
      </c>
      <c r="M9" s="247">
        <f t="shared" si="3"/>
        <v>1438591.1022372395</v>
      </c>
      <c r="N9" s="247">
        <f t="shared" si="4"/>
        <v>1438591.1022372395</v>
      </c>
      <c r="O9" s="247">
        <f t="shared" si="0"/>
        <v>215</v>
      </c>
      <c r="P9" s="247">
        <f t="shared" si="5"/>
        <v>215</v>
      </c>
      <c r="Q9" s="247">
        <f t="shared" si="6"/>
        <v>430</v>
      </c>
      <c r="R9" s="236">
        <f t="shared" si="7"/>
        <v>446</v>
      </c>
      <c r="S9" s="250">
        <f t="shared" si="8"/>
        <v>675.75757575757586</v>
      </c>
      <c r="T9" s="250">
        <f t="shared" si="9"/>
        <v>2100.1494768310913</v>
      </c>
      <c r="U9" s="251"/>
    </row>
    <row r="10" spans="1:21" ht="26.25" customHeight="1" x14ac:dyDescent="0.25">
      <c r="A10" s="252" t="s">
        <v>290</v>
      </c>
      <c r="B10" s="253" t="s">
        <v>285</v>
      </c>
      <c r="C10" s="254">
        <v>1470000</v>
      </c>
      <c r="D10" s="255">
        <v>0.1</v>
      </c>
      <c r="E10" s="351">
        <v>0.5</v>
      </c>
      <c r="F10" s="352">
        <v>4.4999999999999998E-2</v>
      </c>
      <c r="G10" s="353">
        <v>3920</v>
      </c>
      <c r="H10" s="352">
        <v>0.92300000000000004</v>
      </c>
      <c r="I10" s="352">
        <v>0.89600000000000002</v>
      </c>
      <c r="J10" s="354">
        <v>0.877</v>
      </c>
      <c r="K10" s="363">
        <f t="shared" si="1"/>
        <v>1633333.3333333333</v>
      </c>
      <c r="L10" s="258">
        <f t="shared" si="2"/>
        <v>1862409.7301406309</v>
      </c>
      <c r="M10" s="258">
        <f>L10/(I10)</f>
        <v>2078582.2881033826</v>
      </c>
      <c r="N10" s="258">
        <f>M10/H10</f>
        <v>2251985.1442073481</v>
      </c>
      <c r="O10" s="256">
        <f>ROUND(N10/G10,0)</f>
        <v>574</v>
      </c>
      <c r="P10" s="256">
        <f t="shared" si="5"/>
        <v>574</v>
      </c>
      <c r="Q10" s="256">
        <f t="shared" si="6"/>
        <v>1148</v>
      </c>
      <c r="R10" s="236">
        <f t="shared" si="7"/>
        <v>1204</v>
      </c>
      <c r="S10" s="257">
        <f t="shared" si="8"/>
        <v>1204</v>
      </c>
      <c r="T10" s="258">
        <f t="shared" si="9"/>
        <v>1356.5891472868216</v>
      </c>
      <c r="U10" s="259"/>
    </row>
    <row r="11" spans="1:21" ht="26.25" customHeight="1" x14ac:dyDescent="0.25">
      <c r="A11" s="260" t="s">
        <v>290</v>
      </c>
      <c r="B11" s="261" t="s">
        <v>291</v>
      </c>
      <c r="C11" s="262">
        <v>300000</v>
      </c>
      <c r="D11" s="263">
        <v>0.1</v>
      </c>
      <c r="E11" s="355">
        <v>0.5</v>
      </c>
      <c r="F11" s="356">
        <v>4.4999999999999998E-2</v>
      </c>
      <c r="G11" s="265">
        <v>3920</v>
      </c>
      <c r="H11" s="356">
        <v>0.92300000000000004</v>
      </c>
      <c r="I11" s="356">
        <v>0.89600000000000002</v>
      </c>
      <c r="J11" s="357">
        <v>0.9</v>
      </c>
      <c r="K11" s="363">
        <f t="shared" si="1"/>
        <v>333333.33333333331</v>
      </c>
      <c r="L11" s="258">
        <f t="shared" si="2"/>
        <v>370370.37037037034</v>
      </c>
      <c r="M11" s="258">
        <f t="shared" si="3"/>
        <v>413359.7883597883</v>
      </c>
      <c r="N11" s="258">
        <f>M11/H11</f>
        <v>447843.75770291255</v>
      </c>
      <c r="O11" s="264">
        <f t="shared" si="0"/>
        <v>114</v>
      </c>
      <c r="P11" s="264">
        <f t="shared" si="5"/>
        <v>114</v>
      </c>
      <c r="Q11" s="264">
        <f t="shared" si="6"/>
        <v>228</v>
      </c>
      <c r="R11" s="236">
        <f t="shared" si="7"/>
        <v>240</v>
      </c>
      <c r="S11" s="257">
        <f t="shared" si="8"/>
        <v>240</v>
      </c>
      <c r="T11" s="265">
        <f t="shared" si="9"/>
        <v>1388.8888888888889</v>
      </c>
      <c r="U11" s="266" t="s">
        <v>326</v>
      </c>
    </row>
    <row r="12" spans="1:21" ht="26.25" customHeight="1" x14ac:dyDescent="0.25">
      <c r="A12" s="260" t="s">
        <v>290</v>
      </c>
      <c r="B12" s="261" t="s">
        <v>292</v>
      </c>
      <c r="C12" s="262">
        <v>200000</v>
      </c>
      <c r="D12" s="263">
        <v>0.1</v>
      </c>
      <c r="E12" s="355">
        <v>0.5</v>
      </c>
      <c r="F12" s="356">
        <v>4.4999999999999998E-2</v>
      </c>
      <c r="G12" s="265">
        <v>3920</v>
      </c>
      <c r="H12" s="356">
        <v>0.92300000000000004</v>
      </c>
      <c r="I12" s="356">
        <v>0.89600000000000002</v>
      </c>
      <c r="J12" s="357">
        <v>0.877</v>
      </c>
      <c r="K12" s="363">
        <f t="shared" si="1"/>
        <v>222222.22222222222</v>
      </c>
      <c r="L12" s="258">
        <f t="shared" si="2"/>
        <v>253389.07893069807</v>
      </c>
      <c r="M12" s="258">
        <f t="shared" si="3"/>
        <v>282800.31130658265</v>
      </c>
      <c r="N12" s="258">
        <f t="shared" si="4"/>
        <v>306392.53662685008</v>
      </c>
      <c r="O12" s="264">
        <f t="shared" si="0"/>
        <v>78</v>
      </c>
      <c r="P12" s="264">
        <f t="shared" si="5"/>
        <v>78</v>
      </c>
      <c r="Q12" s="264">
        <f t="shared" si="6"/>
        <v>156</v>
      </c>
      <c r="R12" s="236">
        <f t="shared" si="7"/>
        <v>164</v>
      </c>
      <c r="S12" s="257">
        <f t="shared" si="8"/>
        <v>164</v>
      </c>
      <c r="T12" s="265">
        <f t="shared" si="9"/>
        <v>1355.0135501355014</v>
      </c>
      <c r="U12" s="266"/>
    </row>
    <row r="13" spans="1:21" ht="26.25" customHeight="1" x14ac:dyDescent="0.25">
      <c r="A13" s="260" t="s">
        <v>293</v>
      </c>
      <c r="B13" s="261" t="s">
        <v>27</v>
      </c>
      <c r="C13" s="262">
        <v>600000</v>
      </c>
      <c r="D13" s="263">
        <v>0.22</v>
      </c>
      <c r="E13" s="355">
        <v>0.5</v>
      </c>
      <c r="F13" s="356">
        <v>9.2999999999999999E-2</v>
      </c>
      <c r="G13" s="265">
        <v>3764</v>
      </c>
      <c r="H13" s="356">
        <v>0.94599999999999995</v>
      </c>
      <c r="I13" s="356">
        <v>0.89200000000000002</v>
      </c>
      <c r="J13" s="357">
        <v>0.89</v>
      </c>
      <c r="K13" s="363">
        <f t="shared" si="1"/>
        <v>769230.76923076925</v>
      </c>
      <c r="L13" s="258">
        <f t="shared" si="2"/>
        <v>864304.2350907519</v>
      </c>
      <c r="M13" s="258">
        <f t="shared" si="3"/>
        <v>968950.93620039453</v>
      </c>
      <c r="N13" s="258">
        <f t="shared" si="4"/>
        <v>1024261.0319243071</v>
      </c>
      <c r="O13" s="264">
        <f t="shared" si="0"/>
        <v>272</v>
      </c>
      <c r="P13" s="264">
        <f t="shared" si="5"/>
        <v>272</v>
      </c>
      <c r="Q13" s="264">
        <f t="shared" si="6"/>
        <v>544</v>
      </c>
      <c r="R13" s="236">
        <f>EVEN(Q13/(1-F13))</f>
        <v>600</v>
      </c>
      <c r="S13" s="257">
        <f t="shared" si="8"/>
        <v>600</v>
      </c>
      <c r="T13" s="265">
        <f t="shared" si="9"/>
        <v>1282.051282051282</v>
      </c>
      <c r="U13" s="266"/>
    </row>
    <row r="14" spans="1:21" ht="26.25" customHeight="1" x14ac:dyDescent="0.25">
      <c r="A14" s="260" t="s">
        <v>294</v>
      </c>
      <c r="B14" s="267" t="s">
        <v>164</v>
      </c>
      <c r="C14" s="262">
        <v>1100000</v>
      </c>
      <c r="D14" s="263">
        <v>0.1</v>
      </c>
      <c r="E14" s="355">
        <v>0.5</v>
      </c>
      <c r="F14" s="356">
        <v>0.06</v>
      </c>
      <c r="G14" s="265">
        <v>4000</v>
      </c>
      <c r="H14" s="356">
        <v>0.89</v>
      </c>
      <c r="I14" s="356">
        <v>0.94</v>
      </c>
      <c r="J14" s="357">
        <v>0.84</v>
      </c>
      <c r="K14" s="363">
        <f t="shared" si="1"/>
        <v>1222222.2222222222</v>
      </c>
      <c r="L14" s="258">
        <f t="shared" si="2"/>
        <v>1455026.4550264552</v>
      </c>
      <c r="M14" s="258">
        <f t="shared" si="3"/>
        <v>1547900.4840706971</v>
      </c>
      <c r="N14" s="258">
        <f t="shared" si="4"/>
        <v>1739214.027045727</v>
      </c>
      <c r="O14" s="264">
        <f t="shared" si="0"/>
        <v>435</v>
      </c>
      <c r="P14" s="264">
        <f t="shared" si="5"/>
        <v>435</v>
      </c>
      <c r="Q14" s="264">
        <f t="shared" si="6"/>
        <v>870</v>
      </c>
      <c r="R14" s="236">
        <f t="shared" si="7"/>
        <v>926</v>
      </c>
      <c r="S14" s="257">
        <f t="shared" si="8"/>
        <v>926</v>
      </c>
      <c r="T14" s="265">
        <f t="shared" si="9"/>
        <v>1319.8944084473242</v>
      </c>
      <c r="U14" s="266"/>
    </row>
    <row r="15" spans="1:21" ht="26.25" customHeight="1" x14ac:dyDescent="0.25">
      <c r="A15" s="260" t="s">
        <v>294</v>
      </c>
      <c r="B15" s="268" t="s">
        <v>106</v>
      </c>
      <c r="C15" s="269">
        <v>400000</v>
      </c>
      <c r="D15" s="263">
        <v>0.1</v>
      </c>
      <c r="E15" s="355">
        <v>0.5</v>
      </c>
      <c r="F15" s="356">
        <v>0.06</v>
      </c>
      <c r="G15" s="265">
        <v>4000</v>
      </c>
      <c r="H15" s="356">
        <v>0.89</v>
      </c>
      <c r="I15" s="356">
        <v>0.94</v>
      </c>
      <c r="J15" s="357">
        <v>0.84</v>
      </c>
      <c r="K15" s="363">
        <f t="shared" si="1"/>
        <v>444444.44444444444</v>
      </c>
      <c r="L15" s="258">
        <f t="shared" si="2"/>
        <v>529100.52910052915</v>
      </c>
      <c r="M15" s="258">
        <f t="shared" si="3"/>
        <v>562872.90329843527</v>
      </c>
      <c r="N15" s="258">
        <f t="shared" si="4"/>
        <v>632441.46438026428</v>
      </c>
      <c r="O15" s="264">
        <f t="shared" si="0"/>
        <v>158</v>
      </c>
      <c r="P15" s="264">
        <f t="shared" si="5"/>
        <v>158</v>
      </c>
      <c r="Q15" s="264">
        <f t="shared" si="6"/>
        <v>316</v>
      </c>
      <c r="R15" s="236">
        <f t="shared" si="7"/>
        <v>338</v>
      </c>
      <c r="S15" s="257">
        <f t="shared" si="8"/>
        <v>338</v>
      </c>
      <c r="T15" s="265">
        <f t="shared" si="9"/>
        <v>1314.9243918474688</v>
      </c>
      <c r="U15" s="266"/>
    </row>
    <row r="16" spans="1:21" ht="26.25" customHeight="1" x14ac:dyDescent="0.25">
      <c r="A16" s="260" t="s">
        <v>294</v>
      </c>
      <c r="B16" s="267" t="s">
        <v>295</v>
      </c>
      <c r="C16" s="262">
        <v>400000</v>
      </c>
      <c r="D16" s="263">
        <v>0.1</v>
      </c>
      <c r="E16" s="358">
        <v>0.5</v>
      </c>
      <c r="F16" s="356">
        <v>0.06</v>
      </c>
      <c r="G16" s="265">
        <v>4000</v>
      </c>
      <c r="H16" s="356">
        <v>0.89</v>
      </c>
      <c r="I16" s="356">
        <v>0.94</v>
      </c>
      <c r="J16" s="357">
        <v>0.84</v>
      </c>
      <c r="K16" s="363">
        <f t="shared" si="1"/>
        <v>444444.44444444444</v>
      </c>
      <c r="L16" s="258">
        <f t="shared" si="2"/>
        <v>529100.52910052915</v>
      </c>
      <c r="M16" s="258">
        <f t="shared" si="3"/>
        <v>562872.90329843527</v>
      </c>
      <c r="N16" s="258">
        <f t="shared" si="4"/>
        <v>632441.46438026428</v>
      </c>
      <c r="O16" s="264">
        <f t="shared" si="0"/>
        <v>158</v>
      </c>
      <c r="P16" s="264">
        <f t="shared" si="5"/>
        <v>158</v>
      </c>
      <c r="Q16" s="264">
        <f t="shared" si="6"/>
        <v>316</v>
      </c>
      <c r="R16" s="236">
        <f t="shared" si="7"/>
        <v>338</v>
      </c>
      <c r="S16" s="257">
        <f t="shared" si="8"/>
        <v>338</v>
      </c>
      <c r="T16" s="265">
        <f t="shared" si="9"/>
        <v>1314.9243918474688</v>
      </c>
      <c r="U16" s="266"/>
    </row>
    <row r="17" spans="1:21" ht="26.25" customHeight="1" x14ac:dyDescent="0.25">
      <c r="A17" s="260" t="s">
        <v>294</v>
      </c>
      <c r="B17" s="267" t="s">
        <v>27</v>
      </c>
      <c r="C17" s="262">
        <v>235000</v>
      </c>
      <c r="D17" s="263">
        <v>0.1</v>
      </c>
      <c r="E17" s="355">
        <v>0.5</v>
      </c>
      <c r="F17" s="356">
        <v>0.06</v>
      </c>
      <c r="G17" s="265">
        <v>4000</v>
      </c>
      <c r="H17" s="356">
        <v>0.89</v>
      </c>
      <c r="I17" s="356">
        <v>0.94</v>
      </c>
      <c r="J17" s="357">
        <v>0.84</v>
      </c>
      <c r="K17" s="363">
        <f>C17/(1-D17)</f>
        <v>261111.11111111109</v>
      </c>
      <c r="L17" s="258">
        <f>K17/(J17)</f>
        <v>310846.56084656087</v>
      </c>
      <c r="M17" s="258">
        <f>L17/(I17)</f>
        <v>330687.83068783075</v>
      </c>
      <c r="N17" s="258">
        <f>M17/H17</f>
        <v>371559.36032340536</v>
      </c>
      <c r="O17" s="264">
        <f>ROUND(N17/G17,0)</f>
        <v>93</v>
      </c>
      <c r="P17" s="264">
        <f t="shared" si="5"/>
        <v>93</v>
      </c>
      <c r="Q17" s="264">
        <f t="shared" si="6"/>
        <v>186</v>
      </c>
      <c r="R17" s="236">
        <f t="shared" si="7"/>
        <v>198</v>
      </c>
      <c r="S17" s="257">
        <f t="shared" si="8"/>
        <v>198</v>
      </c>
      <c r="T17" s="265">
        <f t="shared" si="9"/>
        <v>1318.742985409652</v>
      </c>
      <c r="U17" s="266"/>
    </row>
    <row r="18" spans="1:21" ht="26.25" customHeight="1" thickBot="1" x14ac:dyDescent="0.3">
      <c r="A18" s="270" t="s">
        <v>296</v>
      </c>
      <c r="B18" s="271" t="s">
        <v>297</v>
      </c>
      <c r="C18" s="272">
        <v>625000</v>
      </c>
      <c r="D18" s="273">
        <v>0.1</v>
      </c>
      <c r="E18" s="359">
        <v>0.5</v>
      </c>
      <c r="F18" s="360">
        <v>7.0000000000000007E-2</v>
      </c>
      <c r="G18" s="361">
        <v>4070</v>
      </c>
      <c r="H18" s="360">
        <v>0.97</v>
      </c>
      <c r="I18" s="360">
        <v>0.85</v>
      </c>
      <c r="J18" s="362">
        <v>0.91</v>
      </c>
      <c r="K18" s="364">
        <f>C18/(1-D18)</f>
        <v>694444.44444444438</v>
      </c>
      <c r="L18" s="276">
        <f>K18/(J18)</f>
        <v>763125.76312576304</v>
      </c>
      <c r="M18" s="276">
        <f>L18/(I18)</f>
        <v>897795.01544207416</v>
      </c>
      <c r="N18" s="276">
        <f>M18/H18</f>
        <v>925561.87158976716</v>
      </c>
      <c r="O18" s="274">
        <f>ROUND(N18/G18,0)</f>
        <v>227</v>
      </c>
      <c r="P18" s="274">
        <f t="shared" si="5"/>
        <v>227</v>
      </c>
      <c r="Q18" s="274">
        <f t="shared" si="6"/>
        <v>454</v>
      </c>
      <c r="R18" s="236">
        <f t="shared" si="7"/>
        <v>490</v>
      </c>
      <c r="S18" s="275">
        <f t="shared" si="8"/>
        <v>490</v>
      </c>
      <c r="T18" s="276">
        <f t="shared" si="9"/>
        <v>1417.2335600907029</v>
      </c>
      <c r="U18" s="277"/>
    </row>
    <row r="19" spans="1:21" ht="26.25" customHeight="1" thickBot="1" x14ac:dyDescent="0.3">
      <c r="A19" s="278" t="s">
        <v>298</v>
      </c>
      <c r="B19" s="279" t="s">
        <v>299</v>
      </c>
      <c r="C19" s="280">
        <v>400000</v>
      </c>
      <c r="D19" s="281">
        <v>0.1</v>
      </c>
      <c r="E19" s="348">
        <v>0.5</v>
      </c>
      <c r="F19" s="349">
        <v>0.06</v>
      </c>
      <c r="G19" s="280">
        <v>4600</v>
      </c>
      <c r="H19" s="349">
        <v>0.89</v>
      </c>
      <c r="I19" s="349">
        <v>0.94</v>
      </c>
      <c r="J19" s="350">
        <v>0.84</v>
      </c>
      <c r="K19" s="282">
        <f t="shared" si="1"/>
        <v>444444.44444444444</v>
      </c>
      <c r="L19" s="283">
        <f>K19/(J19)</f>
        <v>529100.52910052915</v>
      </c>
      <c r="M19" s="283">
        <f t="shared" ref="M19" si="10">L19/(I19)</f>
        <v>562872.90329843527</v>
      </c>
      <c r="N19" s="283">
        <f t="shared" ref="N19" si="11">M19/H19</f>
        <v>632441.46438026428</v>
      </c>
      <c r="O19" s="283">
        <f t="shared" ref="O19" si="12">ROUND(N19/G19,0)</f>
        <v>137</v>
      </c>
      <c r="P19" s="283">
        <f t="shared" si="5"/>
        <v>137</v>
      </c>
      <c r="Q19" s="283">
        <f t="shared" si="6"/>
        <v>274</v>
      </c>
      <c r="R19" s="236">
        <f t="shared" si="7"/>
        <v>292</v>
      </c>
      <c r="S19" s="283">
        <f t="shared" si="8"/>
        <v>292</v>
      </c>
      <c r="T19" s="283">
        <f t="shared" si="9"/>
        <v>1522.0700152207</v>
      </c>
      <c r="U19" s="284"/>
    </row>
    <row r="20" spans="1:21" ht="26.25" customHeight="1" thickBot="1" x14ac:dyDescent="0.3">
      <c r="A20" s="285" t="s">
        <v>300</v>
      </c>
      <c r="B20" s="286" t="s">
        <v>242</v>
      </c>
      <c r="C20" s="287">
        <v>1400000</v>
      </c>
      <c r="D20" s="288">
        <v>0.1</v>
      </c>
      <c r="E20" s="345">
        <v>0.5</v>
      </c>
      <c r="F20" s="346">
        <v>7.0000000000000007E-2</v>
      </c>
      <c r="G20" s="287">
        <v>3929</v>
      </c>
      <c r="H20" s="346">
        <v>0.98</v>
      </c>
      <c r="I20" s="346">
        <v>0.89</v>
      </c>
      <c r="J20" s="347">
        <v>0.96</v>
      </c>
      <c r="K20" s="289">
        <f t="shared" si="1"/>
        <v>1555555.5555555555</v>
      </c>
      <c r="L20" s="290">
        <f t="shared" si="2"/>
        <v>1620370.3703703703</v>
      </c>
      <c r="M20" s="290">
        <f t="shared" si="3"/>
        <v>1820640.8655846857</v>
      </c>
      <c r="N20" s="290">
        <f t="shared" si="4"/>
        <v>1857796.8016170263</v>
      </c>
      <c r="O20" s="287">
        <f t="shared" si="0"/>
        <v>473</v>
      </c>
      <c r="P20" s="287">
        <f t="shared" si="5"/>
        <v>473</v>
      </c>
      <c r="Q20" s="287">
        <f t="shared" si="6"/>
        <v>946</v>
      </c>
      <c r="R20" s="236">
        <f t="shared" si="7"/>
        <v>1018</v>
      </c>
      <c r="S20" s="287">
        <f t="shared" si="8"/>
        <v>1018</v>
      </c>
      <c r="T20" s="287">
        <f t="shared" si="9"/>
        <v>1528.0506439641999</v>
      </c>
      <c r="U20" s="291"/>
    </row>
    <row r="21" spans="1:21" ht="26.25" customHeight="1" thickBot="1" x14ac:dyDescent="0.3">
      <c r="A21" s="336" t="s">
        <v>301</v>
      </c>
      <c r="B21" s="337" t="s">
        <v>36</v>
      </c>
      <c r="C21" s="338">
        <v>300000</v>
      </c>
      <c r="D21" s="339">
        <v>0.1</v>
      </c>
      <c r="E21" s="335">
        <v>0.49659999999999999</v>
      </c>
      <c r="F21" s="341">
        <v>9.1800000000000007E-2</v>
      </c>
      <c r="G21" s="338">
        <v>2835</v>
      </c>
      <c r="H21" s="341">
        <v>0.93049999999999999</v>
      </c>
      <c r="I21" s="341">
        <v>0.8296</v>
      </c>
      <c r="J21" s="342">
        <v>0.87529999999999997</v>
      </c>
      <c r="K21" s="343">
        <f>C21/(1-D21)</f>
        <v>333333.33333333331</v>
      </c>
      <c r="L21" s="344">
        <f t="shared" ref="L21:L22" si="13">K21/(J21)</f>
        <v>380821.81347347575</v>
      </c>
      <c r="M21" s="344">
        <f t="shared" ref="M21:M22" si="14">L21/(I21)</f>
        <v>459042.68740775762</v>
      </c>
      <c r="N21" s="344">
        <f t="shared" ref="N21:N22" si="15">M21/H21</f>
        <v>493329.05685949232</v>
      </c>
      <c r="O21" s="292">
        <f>ROUND(N21/G21,0)</f>
        <v>174</v>
      </c>
      <c r="P21" s="292">
        <f t="shared" ref="P21" si="16">O21</f>
        <v>174</v>
      </c>
      <c r="Q21" s="292">
        <f t="shared" ref="Q21:Q22" si="17">O21+P21</f>
        <v>348</v>
      </c>
      <c r="R21" s="236">
        <f t="shared" si="7"/>
        <v>384</v>
      </c>
      <c r="S21" s="292">
        <f t="shared" ref="S21:S22" si="18">(R21/2)/(1-E21)</f>
        <v>381.40643623361137</v>
      </c>
      <c r="T21" s="292">
        <f t="shared" ref="T21:T22" si="19">K21/R21</f>
        <v>868.05555555555554</v>
      </c>
      <c r="U21" s="340"/>
    </row>
    <row r="22" spans="1:21" ht="26.25" customHeight="1" thickBot="1" x14ac:dyDescent="0.3">
      <c r="A22" s="336" t="s">
        <v>318</v>
      </c>
      <c r="B22" s="337" t="s">
        <v>36</v>
      </c>
      <c r="C22" s="338">
        <v>550000</v>
      </c>
      <c r="D22" s="339">
        <v>0.1</v>
      </c>
      <c r="E22" s="335">
        <v>0.49659999999999999</v>
      </c>
      <c r="F22" s="341">
        <v>9.1800000000000007E-2</v>
      </c>
      <c r="G22" s="338">
        <v>2835</v>
      </c>
      <c r="H22" s="341">
        <v>0.93049999999999999</v>
      </c>
      <c r="I22" s="341">
        <v>0.81310000000000004</v>
      </c>
      <c r="J22" s="342">
        <v>0.71779999999999999</v>
      </c>
      <c r="K22" s="343">
        <f t="shared" ref="K22" si="20">C22/(1-D22)</f>
        <v>611111.11111111112</v>
      </c>
      <c r="L22" s="344">
        <f t="shared" si="13"/>
        <v>851366.83074827411</v>
      </c>
      <c r="M22" s="344">
        <f t="shared" si="14"/>
        <v>1047062.8837145173</v>
      </c>
      <c r="N22" s="344">
        <f t="shared" si="15"/>
        <v>1125269.0851311309</v>
      </c>
      <c r="O22" s="292">
        <f t="shared" ref="O22" si="21">ROUND(N22/G22,0)</f>
        <v>397</v>
      </c>
      <c r="P22" s="292">
        <f>O22</f>
        <v>397</v>
      </c>
      <c r="Q22" s="292">
        <f t="shared" si="17"/>
        <v>794</v>
      </c>
      <c r="R22" s="236">
        <f t="shared" si="7"/>
        <v>876</v>
      </c>
      <c r="S22" s="292">
        <f t="shared" si="18"/>
        <v>870.08343265792598</v>
      </c>
      <c r="T22" s="292">
        <f t="shared" si="19"/>
        <v>697.61542364282093</v>
      </c>
      <c r="U22" s="340"/>
    </row>
    <row r="23" spans="1:21" ht="26.25" customHeight="1" thickBot="1" x14ac:dyDescent="0.3">
      <c r="A23" s="381" t="s">
        <v>331</v>
      </c>
      <c r="B23" s="382" t="s">
        <v>329</v>
      </c>
      <c r="C23" s="383">
        <v>2500000</v>
      </c>
      <c r="D23" s="384">
        <v>0.1</v>
      </c>
      <c r="E23" s="385">
        <v>0.5</v>
      </c>
      <c r="F23" s="386">
        <v>4.4999999999999998E-2</v>
      </c>
      <c r="G23" s="383">
        <v>3921</v>
      </c>
      <c r="H23" s="386">
        <v>0.92300000000000004</v>
      </c>
      <c r="I23" s="386">
        <v>0.89600000000000002</v>
      </c>
      <c r="J23" s="387">
        <v>0.877</v>
      </c>
      <c r="K23" s="388">
        <f t="shared" ref="K23" si="22">C23/(1-D23)</f>
        <v>2777777.7777777775</v>
      </c>
      <c r="L23" s="389">
        <f t="shared" ref="L23" si="23">K23/(J23)</f>
        <v>3167363.4866337259</v>
      </c>
      <c r="M23" s="389">
        <f t="shared" ref="M23" si="24">L23/(I23)</f>
        <v>3535003.8913322832</v>
      </c>
      <c r="N23" s="389">
        <f t="shared" ref="N23" si="25">M23/H23</f>
        <v>3829906.7078356263</v>
      </c>
      <c r="O23" s="383">
        <f t="shared" ref="O23" si="26">ROUND(N23/G23,0)</f>
        <v>977</v>
      </c>
      <c r="P23" s="383">
        <f t="shared" ref="P23" si="27">O23</f>
        <v>977</v>
      </c>
      <c r="Q23" s="383">
        <f t="shared" ref="Q23" si="28">O23+P23</f>
        <v>1954</v>
      </c>
      <c r="R23" s="236">
        <f t="shared" ref="R23" si="29">EVEN(Q23/(1-F23))</f>
        <v>2048</v>
      </c>
      <c r="S23" s="390">
        <f t="shared" ref="S23" si="30">(R23/2)/(1-E23)</f>
        <v>2048</v>
      </c>
      <c r="T23" s="383">
        <f t="shared" ref="T23" si="31">K23/R23</f>
        <v>1356.3368055555554</v>
      </c>
      <c r="U23" s="391" t="s">
        <v>330</v>
      </c>
    </row>
    <row r="24" spans="1:21" ht="48.75" customHeight="1" thickBot="1" x14ac:dyDescent="0.3">
      <c r="A24" s="293" t="s">
        <v>313</v>
      </c>
      <c r="J24" s="294" t="s">
        <v>302</v>
      </c>
      <c r="K24" s="295" t="s">
        <v>303</v>
      </c>
      <c r="L24" s="296" t="s">
        <v>304</v>
      </c>
      <c r="M24" s="296" t="s">
        <v>305</v>
      </c>
      <c r="N24" s="296" t="s">
        <v>324</v>
      </c>
      <c r="O24" s="296" t="s">
        <v>306</v>
      </c>
      <c r="P24" s="296" t="s">
        <v>307</v>
      </c>
      <c r="Q24" s="296" t="s">
        <v>308</v>
      </c>
      <c r="R24" s="296" t="s">
        <v>325</v>
      </c>
      <c r="S24" s="297" t="s">
        <v>309</v>
      </c>
      <c r="T24" s="298" t="s">
        <v>310</v>
      </c>
    </row>
    <row r="25" spans="1:21" x14ac:dyDescent="0.25">
      <c r="A25" s="293" t="s">
        <v>311</v>
      </c>
    </row>
  </sheetData>
  <mergeCells count="25">
    <mergeCell ref="L4:L5"/>
    <mergeCell ref="A2:D3"/>
    <mergeCell ref="E2:J3"/>
    <mergeCell ref="K2:T3"/>
    <mergeCell ref="U2:U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S4:S5"/>
    <mergeCell ref="T4:T5"/>
    <mergeCell ref="U4:U5"/>
    <mergeCell ref="M4:M5"/>
    <mergeCell ref="N4:N5"/>
    <mergeCell ref="O4:O5"/>
    <mergeCell ref="P4:P5"/>
    <mergeCell ref="Q4:Q5"/>
    <mergeCell ref="R4:R5"/>
  </mergeCells>
  <pageMargins left="0.7" right="0.7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0"/>
  <sheetViews>
    <sheetView workbookViewId="0">
      <selection sqref="A1:H1"/>
    </sheetView>
  </sheetViews>
  <sheetFormatPr defaultColWidth="8" defaultRowHeight="12.75" customHeight="1" x14ac:dyDescent="0.25"/>
  <cols>
    <col min="1" max="1" width="14.109375" customWidth="1"/>
    <col min="2" max="2" width="8.5546875" customWidth="1"/>
    <col min="3" max="3" width="9.109375" customWidth="1"/>
    <col min="4" max="4" width="12.6640625" customWidth="1"/>
    <col min="5" max="5" width="8.5546875" customWidth="1"/>
    <col min="6" max="6" width="20.5546875" customWidth="1"/>
    <col min="7" max="7" width="9.88671875" customWidth="1"/>
    <col min="8" max="8" width="10" customWidth="1"/>
    <col min="9" max="10" width="11" customWidth="1"/>
    <col min="11" max="11" width="12" customWidth="1"/>
    <col min="12" max="12" width="9.44140625" customWidth="1"/>
    <col min="13" max="13" width="9.33203125" customWidth="1"/>
    <col min="15" max="15" width="14.5546875" customWidth="1"/>
    <col min="16" max="16" width="29.109375" customWidth="1"/>
    <col min="18" max="18" width="9.109375" customWidth="1"/>
  </cols>
  <sheetData>
    <row r="1" spans="1:76" ht="20.25" customHeight="1" x14ac:dyDescent="0.4">
      <c r="A1" s="392" t="s">
        <v>4</v>
      </c>
      <c r="B1" s="392"/>
      <c r="C1" s="392"/>
      <c r="D1" s="392"/>
      <c r="E1" s="392"/>
      <c r="F1" s="392"/>
      <c r="G1" s="392"/>
      <c r="H1" s="392"/>
      <c r="I1" s="118"/>
      <c r="J1" s="176"/>
      <c r="K1" s="176"/>
      <c r="L1" s="176"/>
      <c r="M1" s="176"/>
      <c r="N1" s="176"/>
      <c r="O1" s="176"/>
      <c r="P1" s="42" t="str">
        <f>Cover!N1</f>
        <v>2014Clearwater AOP</v>
      </c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</row>
    <row r="2" spans="1:76" ht="13.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</row>
    <row r="3" spans="1:76" ht="13.2" x14ac:dyDescent="0.25">
      <c r="A3" s="393" t="s">
        <v>5</v>
      </c>
      <c r="B3" s="395" t="s">
        <v>6</v>
      </c>
      <c r="C3" s="395" t="s">
        <v>7</v>
      </c>
      <c r="D3" s="395" t="s">
        <v>8</v>
      </c>
      <c r="E3" s="395" t="s">
        <v>9</v>
      </c>
      <c r="F3" s="395" t="s">
        <v>10</v>
      </c>
      <c r="G3" s="395" t="s">
        <v>11</v>
      </c>
      <c r="H3" s="395" t="s">
        <v>12</v>
      </c>
      <c r="I3" s="395" t="s">
        <v>13</v>
      </c>
      <c r="J3" s="395" t="s">
        <v>14</v>
      </c>
      <c r="K3" s="395" t="s">
        <v>15</v>
      </c>
      <c r="L3" s="395" t="s">
        <v>16</v>
      </c>
      <c r="M3" s="395" t="s">
        <v>17</v>
      </c>
      <c r="N3" s="395" t="s">
        <v>18</v>
      </c>
      <c r="O3" s="395" t="s">
        <v>19</v>
      </c>
      <c r="P3" s="397" t="s">
        <v>20</v>
      </c>
      <c r="Q3" s="3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</row>
    <row r="4" spans="1:76" ht="13.5" customHeight="1" x14ac:dyDescent="0.25">
      <c r="A4" s="394"/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8"/>
      <c r="Q4" s="3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</row>
    <row r="5" spans="1:76" ht="27" customHeight="1" x14ac:dyDescent="0.25">
      <c r="A5" s="200" t="s">
        <v>21</v>
      </c>
      <c r="B5" s="20" t="s">
        <v>22</v>
      </c>
      <c r="C5" s="20" t="s">
        <v>23</v>
      </c>
      <c r="D5" s="20" t="s">
        <v>24</v>
      </c>
      <c r="E5" s="20">
        <v>2013</v>
      </c>
      <c r="F5" s="20" t="s">
        <v>21</v>
      </c>
      <c r="G5" s="77" t="s">
        <v>25</v>
      </c>
      <c r="H5" s="34">
        <v>1200000</v>
      </c>
      <c r="I5" s="34">
        <v>1201000</v>
      </c>
      <c r="J5" s="34">
        <v>0</v>
      </c>
      <c r="K5" s="34">
        <v>1071000</v>
      </c>
      <c r="L5" s="34">
        <v>130000</v>
      </c>
      <c r="M5" s="34">
        <v>0</v>
      </c>
      <c r="N5" s="34">
        <v>17100</v>
      </c>
      <c r="O5" s="172"/>
      <c r="P5" s="90" t="s">
        <v>26</v>
      </c>
      <c r="Q5" s="3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</row>
    <row r="6" spans="1:76" ht="27" customHeight="1" x14ac:dyDescent="0.25">
      <c r="A6" s="200"/>
      <c r="B6" s="20"/>
      <c r="C6" s="20"/>
      <c r="D6" s="20"/>
      <c r="E6" s="20">
        <v>2013</v>
      </c>
      <c r="F6" s="20" t="s">
        <v>27</v>
      </c>
      <c r="G6" s="77" t="s">
        <v>28</v>
      </c>
      <c r="H6" s="34">
        <v>300000</v>
      </c>
      <c r="I6" s="34">
        <v>360000</v>
      </c>
      <c r="J6" s="34">
        <v>0</v>
      </c>
      <c r="K6" s="34">
        <v>335000</v>
      </c>
      <c r="L6" s="34">
        <v>25000</v>
      </c>
      <c r="M6" s="34">
        <v>0</v>
      </c>
      <c r="N6" s="34">
        <v>3000</v>
      </c>
      <c r="O6" s="34"/>
      <c r="P6" s="138" t="s">
        <v>29</v>
      </c>
      <c r="Q6" s="3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</row>
    <row r="7" spans="1:76" ht="27" customHeight="1" x14ac:dyDescent="0.25">
      <c r="A7" s="200"/>
      <c r="B7" s="20"/>
      <c r="C7" s="20"/>
      <c r="D7" s="20"/>
      <c r="E7" s="20">
        <v>2013</v>
      </c>
      <c r="F7" s="20" t="s">
        <v>30</v>
      </c>
      <c r="G7" s="77" t="s">
        <v>25</v>
      </c>
      <c r="H7" s="34">
        <v>400000</v>
      </c>
      <c r="I7" s="34">
        <v>418000</v>
      </c>
      <c r="J7" s="34">
        <v>0</v>
      </c>
      <c r="K7" s="34">
        <v>393000</v>
      </c>
      <c r="L7" s="34">
        <v>25000</v>
      </c>
      <c r="M7" s="34">
        <v>0</v>
      </c>
      <c r="N7" s="34">
        <v>4800</v>
      </c>
      <c r="O7" s="34"/>
      <c r="P7" s="138" t="s">
        <v>31</v>
      </c>
      <c r="Q7" s="3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</row>
    <row r="8" spans="1:76" ht="27" customHeight="1" x14ac:dyDescent="0.25">
      <c r="A8" s="200"/>
      <c r="B8" s="20"/>
      <c r="C8" s="20"/>
      <c r="D8" s="20"/>
      <c r="E8" s="20">
        <v>2013</v>
      </c>
      <c r="F8" s="20" t="s">
        <v>32</v>
      </c>
      <c r="G8" s="6" t="s">
        <v>33</v>
      </c>
      <c r="H8" s="34">
        <v>200000</v>
      </c>
      <c r="I8" s="34">
        <v>240000</v>
      </c>
      <c r="J8" s="34">
        <v>240000</v>
      </c>
      <c r="K8" s="34">
        <v>0</v>
      </c>
      <c r="L8" s="34">
        <v>0</v>
      </c>
      <c r="M8" s="34">
        <v>0</v>
      </c>
      <c r="N8" s="34">
        <v>8000</v>
      </c>
      <c r="O8" s="34"/>
      <c r="P8" s="90" t="s">
        <v>34</v>
      </c>
      <c r="Q8" s="3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</row>
    <row r="9" spans="1:76" ht="27" customHeight="1" x14ac:dyDescent="0.25">
      <c r="A9" s="192"/>
      <c r="B9" s="60"/>
      <c r="C9" s="60"/>
      <c r="D9" s="60"/>
      <c r="E9" s="60"/>
      <c r="F9" s="60"/>
      <c r="G9" s="55" t="s">
        <v>35</v>
      </c>
      <c r="H9" s="153">
        <f t="shared" ref="H9:N9" si="0">SUM(H5:H8)</f>
        <v>2100000</v>
      </c>
      <c r="I9" s="153">
        <f t="shared" si="0"/>
        <v>2219000</v>
      </c>
      <c r="J9" s="153">
        <f t="shared" si="0"/>
        <v>240000</v>
      </c>
      <c r="K9" s="153">
        <f t="shared" si="0"/>
        <v>1799000</v>
      </c>
      <c r="L9" s="153">
        <f t="shared" si="0"/>
        <v>180000</v>
      </c>
      <c r="M9" s="153">
        <f t="shared" si="0"/>
        <v>0</v>
      </c>
      <c r="N9" s="153">
        <f t="shared" si="0"/>
        <v>32900</v>
      </c>
      <c r="O9" s="153"/>
      <c r="P9" s="120"/>
      <c r="Q9" s="3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</row>
    <row r="10" spans="1:76" ht="27" customHeight="1" x14ac:dyDescent="0.25">
      <c r="A10" s="158"/>
      <c r="B10" s="91"/>
      <c r="C10" s="91"/>
      <c r="D10" s="91"/>
      <c r="E10" s="91"/>
      <c r="F10" s="91"/>
      <c r="G10" s="91"/>
      <c r="H10" s="91"/>
      <c r="I10" s="91"/>
      <c r="J10" s="227"/>
      <c r="K10" s="91"/>
      <c r="L10" s="91"/>
      <c r="M10" s="91"/>
      <c r="N10" s="91"/>
      <c r="O10" s="91"/>
      <c r="P10" s="45"/>
      <c r="Q10" s="3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</row>
    <row r="11" spans="1:76" ht="30" customHeight="1" x14ac:dyDescent="0.25">
      <c r="A11" s="53" t="s">
        <v>36</v>
      </c>
      <c r="B11" s="99" t="s">
        <v>37</v>
      </c>
      <c r="C11" s="99" t="s">
        <v>23</v>
      </c>
      <c r="D11" s="99" t="s">
        <v>24</v>
      </c>
      <c r="E11" s="99">
        <v>2013</v>
      </c>
      <c r="F11" s="99" t="s">
        <v>38</v>
      </c>
      <c r="G11" s="99" t="s">
        <v>39</v>
      </c>
      <c r="H11" s="144">
        <v>291000</v>
      </c>
      <c r="I11" s="144">
        <v>188000</v>
      </c>
      <c r="J11" s="144">
        <v>67320</v>
      </c>
      <c r="K11" s="144">
        <v>120680</v>
      </c>
      <c r="L11" s="144">
        <v>0</v>
      </c>
      <c r="M11" s="144">
        <v>0</v>
      </c>
      <c r="N11" s="67">
        <v>2600</v>
      </c>
      <c r="O11" s="144"/>
      <c r="P11" s="171" t="s">
        <v>40</v>
      </c>
      <c r="Q11" s="3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</row>
    <row r="12" spans="1:76" ht="38.25" customHeight="1" x14ac:dyDescent="0.25">
      <c r="A12" s="15"/>
      <c r="B12" s="203"/>
      <c r="C12" s="203"/>
      <c r="D12" s="203" t="s">
        <v>24</v>
      </c>
      <c r="E12" s="203">
        <v>2013</v>
      </c>
      <c r="F12" s="203" t="s">
        <v>41</v>
      </c>
      <c r="G12" s="203" t="s">
        <v>39</v>
      </c>
      <c r="H12" s="160">
        <v>219000</v>
      </c>
      <c r="I12" s="160">
        <v>220000</v>
      </c>
      <c r="J12" s="160">
        <v>0</v>
      </c>
      <c r="K12" s="160">
        <v>0</v>
      </c>
      <c r="L12" s="160">
        <v>0</v>
      </c>
      <c r="M12" s="160">
        <v>0</v>
      </c>
      <c r="N12" s="160">
        <v>2600</v>
      </c>
      <c r="O12" s="160"/>
      <c r="P12" s="189" t="s">
        <v>42</v>
      </c>
      <c r="Q12" s="3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</row>
    <row r="13" spans="1:76" ht="27" customHeight="1" x14ac:dyDescent="0.25">
      <c r="A13" s="15"/>
      <c r="B13" s="203"/>
      <c r="C13" s="203"/>
      <c r="D13" s="203" t="s">
        <v>24</v>
      </c>
      <c r="E13" s="203">
        <v>2013</v>
      </c>
      <c r="F13" s="203" t="s">
        <v>43</v>
      </c>
      <c r="G13" s="203" t="s">
        <v>39</v>
      </c>
      <c r="H13" s="160">
        <v>123000</v>
      </c>
      <c r="I13" s="160">
        <v>130000</v>
      </c>
      <c r="J13" s="160">
        <v>130000</v>
      </c>
      <c r="K13" s="160">
        <v>0</v>
      </c>
      <c r="L13" s="160">
        <v>0</v>
      </c>
      <c r="M13" s="160">
        <v>0</v>
      </c>
      <c r="N13" s="160">
        <v>1500</v>
      </c>
      <c r="O13" s="112"/>
      <c r="P13" s="189" t="s">
        <v>44</v>
      </c>
      <c r="Q13" s="3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</row>
    <row r="14" spans="1:76" ht="41.25" customHeight="1" x14ac:dyDescent="0.25">
      <c r="A14" s="15"/>
      <c r="B14" s="203"/>
      <c r="C14" s="203"/>
      <c r="D14" s="203" t="s">
        <v>45</v>
      </c>
      <c r="E14" s="203">
        <v>2013</v>
      </c>
      <c r="F14" s="203" t="s">
        <v>38</v>
      </c>
      <c r="G14" s="203" t="s">
        <v>39</v>
      </c>
      <c r="H14" s="160">
        <v>210000</v>
      </c>
      <c r="I14" s="160">
        <v>287000</v>
      </c>
      <c r="J14" s="160">
        <v>0</v>
      </c>
      <c r="K14" s="160">
        <v>139195</v>
      </c>
      <c r="L14" s="160">
        <v>0</v>
      </c>
      <c r="M14" s="160">
        <v>147805</v>
      </c>
      <c r="N14" s="160">
        <v>11400</v>
      </c>
      <c r="O14" s="160"/>
      <c r="P14" s="189" t="s">
        <v>46</v>
      </c>
      <c r="Q14" s="3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</row>
    <row r="15" spans="1:76" ht="27" customHeight="1" x14ac:dyDescent="0.25">
      <c r="A15" s="192"/>
      <c r="B15" s="60"/>
      <c r="C15" s="60"/>
      <c r="D15" s="60"/>
      <c r="E15" s="60"/>
      <c r="F15" s="27"/>
      <c r="G15" s="54" t="s">
        <v>35</v>
      </c>
      <c r="H15" s="153">
        <f t="shared" ref="H15:N15" si="1">SUM(H11:H14)</f>
        <v>843000</v>
      </c>
      <c r="I15" s="153">
        <f t="shared" si="1"/>
        <v>825000</v>
      </c>
      <c r="J15" s="153">
        <f t="shared" si="1"/>
        <v>197320</v>
      </c>
      <c r="K15" s="153">
        <f t="shared" si="1"/>
        <v>259875</v>
      </c>
      <c r="L15" s="153">
        <f t="shared" si="1"/>
        <v>0</v>
      </c>
      <c r="M15" s="153">
        <f t="shared" si="1"/>
        <v>147805</v>
      </c>
      <c r="N15" s="153">
        <f t="shared" si="1"/>
        <v>18100</v>
      </c>
      <c r="O15" s="153"/>
      <c r="P15" s="98"/>
      <c r="Q15" s="3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</row>
    <row r="16" spans="1:76" ht="27" customHeight="1" x14ac:dyDescent="0.25">
      <c r="A16" s="225"/>
      <c r="B16" s="121"/>
      <c r="C16" s="121"/>
      <c r="D16" s="121"/>
      <c r="E16" s="121"/>
      <c r="F16" s="156"/>
      <c r="G16" s="156"/>
      <c r="H16" s="164"/>
      <c r="I16" s="151"/>
      <c r="J16" s="151"/>
      <c r="K16" s="164"/>
      <c r="L16" s="164"/>
      <c r="M16" s="164"/>
      <c r="N16" s="151"/>
      <c r="O16" s="164"/>
      <c r="P16" s="110"/>
      <c r="Q16" s="3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</row>
    <row r="17" spans="1:76" ht="27" customHeight="1" x14ac:dyDescent="0.25">
      <c r="A17" s="200"/>
      <c r="B17" s="20"/>
      <c r="C17" s="20"/>
      <c r="D17" s="20"/>
      <c r="E17" s="20"/>
      <c r="F17" s="22"/>
      <c r="G17" s="97" t="s">
        <v>47</v>
      </c>
      <c r="H17" s="207">
        <f t="shared" ref="H17:N17" si="2">H15+H9</f>
        <v>2943000</v>
      </c>
      <c r="I17" s="207">
        <f t="shared" si="2"/>
        <v>3044000</v>
      </c>
      <c r="J17" s="207">
        <f t="shared" si="2"/>
        <v>437320</v>
      </c>
      <c r="K17" s="207">
        <f t="shared" si="2"/>
        <v>2058875</v>
      </c>
      <c r="L17" s="207">
        <f t="shared" si="2"/>
        <v>180000</v>
      </c>
      <c r="M17" s="207">
        <f t="shared" si="2"/>
        <v>147805</v>
      </c>
      <c r="N17" s="207">
        <f t="shared" si="2"/>
        <v>51000</v>
      </c>
      <c r="O17" s="207"/>
      <c r="P17" s="199"/>
      <c r="Q17" s="3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</row>
    <row r="18" spans="1:76" ht="26.25" customHeight="1" x14ac:dyDescent="0.25">
      <c r="A18" s="200"/>
      <c r="B18" s="20"/>
      <c r="C18" s="20"/>
      <c r="D18" s="20"/>
      <c r="E18" s="20"/>
      <c r="F18" s="20"/>
      <c r="G18" s="20"/>
      <c r="H18" s="20"/>
      <c r="I18" s="20"/>
      <c r="J18" s="22"/>
      <c r="K18" s="20"/>
      <c r="L18" s="20"/>
      <c r="M18" s="20"/>
      <c r="N18" s="20"/>
      <c r="O18" s="20"/>
      <c r="P18" s="138"/>
      <c r="Q18" s="3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66"/>
    </row>
    <row r="19" spans="1:76" s="20" customFormat="1" ht="27" customHeight="1" x14ac:dyDescent="0.25">
      <c r="A19" s="192"/>
      <c r="B19" s="60"/>
      <c r="C19" s="60"/>
      <c r="D19" s="60"/>
      <c r="E19" s="60"/>
      <c r="F19" s="60"/>
      <c r="G19" s="60"/>
      <c r="H19" s="162"/>
      <c r="I19" s="60"/>
      <c r="J19" s="27"/>
      <c r="K19" s="60"/>
      <c r="L19" s="60"/>
      <c r="M19" s="60"/>
      <c r="N19" s="60"/>
      <c r="O19" s="60"/>
      <c r="P19" s="86"/>
      <c r="Q19" s="3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4"/>
    </row>
    <row r="20" spans="1:76" ht="13.2" x14ac:dyDescent="0.25">
      <c r="A20" s="191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30"/>
    </row>
  </sheetData>
  <mergeCells count="17">
    <mergeCell ref="N3:N4"/>
    <mergeCell ref="O3:O4"/>
    <mergeCell ref="P3:P4"/>
    <mergeCell ref="I3:I4"/>
    <mergeCell ref="J3:J4"/>
    <mergeCell ref="K3:K4"/>
    <mergeCell ref="L3:L4"/>
    <mergeCell ref="M3:M4"/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F20" sqref="F20"/>
    </sheetView>
  </sheetViews>
  <sheetFormatPr defaultColWidth="8" defaultRowHeight="12.75" customHeight="1" x14ac:dyDescent="0.25"/>
  <cols>
    <col min="1" max="1" width="9.88671875" customWidth="1"/>
    <col min="2" max="2" width="10.5546875" customWidth="1"/>
    <col min="3" max="3" width="9.5546875" customWidth="1"/>
    <col min="4" max="4" width="9.109375" customWidth="1"/>
    <col min="5" max="5" width="9.33203125" customWidth="1"/>
    <col min="6" max="6" width="10.5546875" customWidth="1"/>
    <col min="7" max="7" width="11" customWidth="1"/>
    <col min="8" max="8" width="13.88671875" customWidth="1"/>
    <col min="9" max="9" width="30.6640625" customWidth="1"/>
    <col min="10" max="10" width="11.44140625" customWidth="1"/>
    <col min="11" max="11" width="11.88671875" customWidth="1"/>
    <col min="12" max="12" width="11.6640625" customWidth="1"/>
    <col min="13" max="14" width="11.5546875" customWidth="1"/>
    <col min="15" max="15" width="9.109375" customWidth="1"/>
    <col min="16" max="16" width="18.33203125" customWidth="1"/>
  </cols>
  <sheetData>
    <row r="1" spans="1:16" ht="24.75" customHeight="1" x14ac:dyDescent="0.4">
      <c r="A1" s="399" t="s">
        <v>48</v>
      </c>
      <c r="B1" s="399"/>
      <c r="C1" s="399"/>
      <c r="D1" s="399"/>
      <c r="E1" s="399"/>
      <c r="F1" s="399"/>
      <c r="G1" s="399"/>
      <c r="H1" s="399"/>
      <c r="I1" s="399"/>
      <c r="J1" s="175"/>
      <c r="K1" s="175"/>
      <c r="L1" s="175"/>
      <c r="M1" s="42" t="str">
        <f>Cover!N1</f>
        <v>2014Clearwater AOP</v>
      </c>
      <c r="N1" s="42"/>
      <c r="O1" s="175"/>
      <c r="P1" s="175"/>
    </row>
    <row r="2" spans="1:16" ht="15.75" customHeight="1" thickBot="1" x14ac:dyDescent="0.45">
      <c r="A2" s="131"/>
      <c r="H2" s="131"/>
      <c r="I2" s="131"/>
      <c r="J2" s="175"/>
      <c r="K2" s="175"/>
      <c r="L2" s="175"/>
      <c r="M2" s="42"/>
      <c r="N2" s="42"/>
      <c r="O2" s="175"/>
      <c r="P2" s="175"/>
    </row>
    <row r="3" spans="1:16" ht="67.5" customHeight="1" x14ac:dyDescent="0.25">
      <c r="A3" s="74" t="s">
        <v>50</v>
      </c>
      <c r="B3" s="37" t="s">
        <v>51</v>
      </c>
      <c r="C3" s="37" t="s">
        <v>52</v>
      </c>
      <c r="D3" s="37" t="s">
        <v>53</v>
      </c>
      <c r="E3" s="37" t="s">
        <v>54</v>
      </c>
      <c r="F3" s="37" t="s">
        <v>55</v>
      </c>
      <c r="G3" s="37" t="s">
        <v>56</v>
      </c>
      <c r="H3" s="37" t="s">
        <v>57</v>
      </c>
      <c r="I3" s="37" t="s">
        <v>58</v>
      </c>
      <c r="J3" s="37" t="s">
        <v>59</v>
      </c>
      <c r="K3" s="37" t="s">
        <v>60</v>
      </c>
      <c r="L3" s="37" t="s">
        <v>61</v>
      </c>
      <c r="M3" s="37" t="s">
        <v>62</v>
      </c>
      <c r="N3" s="37" t="s">
        <v>63</v>
      </c>
      <c r="O3" s="400" t="s">
        <v>20</v>
      </c>
      <c r="P3" s="401"/>
    </row>
    <row r="4" spans="1:16" ht="21.75" customHeight="1" x14ac:dyDescent="0.3">
      <c r="A4" s="25" t="s">
        <v>64</v>
      </c>
      <c r="B4" s="76">
        <v>41646</v>
      </c>
      <c r="C4" s="19">
        <v>44</v>
      </c>
      <c r="D4" s="19">
        <v>44</v>
      </c>
      <c r="E4" s="9"/>
      <c r="F4" s="9"/>
      <c r="G4" s="9"/>
      <c r="H4" s="9"/>
      <c r="I4" s="204">
        <v>6700</v>
      </c>
      <c r="J4" s="204"/>
      <c r="K4" s="204"/>
      <c r="L4" s="204"/>
      <c r="M4" s="402">
        <v>672000</v>
      </c>
      <c r="N4" s="204">
        <v>200</v>
      </c>
      <c r="O4" s="405" t="s">
        <v>65</v>
      </c>
      <c r="P4" s="406"/>
    </row>
    <row r="5" spans="1:16" ht="17.25" customHeight="1" x14ac:dyDescent="0.3">
      <c r="A5" s="25" t="s">
        <v>66</v>
      </c>
      <c r="B5" s="76">
        <v>41660</v>
      </c>
      <c r="C5" s="19">
        <v>88</v>
      </c>
      <c r="D5" s="19">
        <v>88</v>
      </c>
      <c r="E5" s="9"/>
      <c r="F5" s="9"/>
      <c r="G5" s="9"/>
      <c r="H5" s="9"/>
      <c r="I5" s="204">
        <v>6700</v>
      </c>
      <c r="J5" s="204"/>
      <c r="K5" s="204"/>
      <c r="L5" s="204"/>
      <c r="M5" s="403"/>
      <c r="N5" s="204">
        <v>1350</v>
      </c>
      <c r="O5" s="405" t="s">
        <v>65</v>
      </c>
      <c r="P5" s="406"/>
    </row>
    <row r="6" spans="1:16" ht="17.25" customHeight="1" x14ac:dyDescent="0.3">
      <c r="A6" s="25" t="s">
        <v>67</v>
      </c>
      <c r="B6" s="76">
        <v>41666</v>
      </c>
      <c r="C6" s="19">
        <v>20</v>
      </c>
      <c r="D6" s="19">
        <v>20</v>
      </c>
      <c r="E6" s="9"/>
      <c r="F6" s="9"/>
      <c r="G6" s="9"/>
      <c r="H6" s="9"/>
      <c r="I6" s="204">
        <v>6700</v>
      </c>
      <c r="J6" s="204"/>
      <c r="K6" s="204"/>
      <c r="L6" s="204"/>
      <c r="M6" s="404"/>
      <c r="N6" s="204"/>
      <c r="O6" s="405" t="s">
        <v>68</v>
      </c>
      <c r="P6" s="406"/>
    </row>
    <row r="7" spans="1:16" ht="15.75" customHeight="1" x14ac:dyDescent="0.25">
      <c r="A7" s="141">
        <v>3</v>
      </c>
      <c r="B7" s="147">
        <v>41681</v>
      </c>
      <c r="C7" s="9">
        <v>75</v>
      </c>
      <c r="D7" s="9">
        <v>75</v>
      </c>
      <c r="E7" s="9"/>
      <c r="F7" s="9"/>
      <c r="G7" s="9"/>
      <c r="H7" s="9"/>
      <c r="I7" s="204">
        <v>6700</v>
      </c>
      <c r="J7" s="204"/>
      <c r="K7" s="204"/>
      <c r="L7" s="204"/>
      <c r="M7" s="204">
        <v>336000</v>
      </c>
      <c r="N7" s="204"/>
      <c r="O7" s="407"/>
      <c r="P7" s="408"/>
    </row>
    <row r="8" spans="1:16" ht="15" customHeight="1" x14ac:dyDescent="0.3">
      <c r="A8" s="141">
        <v>4</v>
      </c>
      <c r="B8" s="147">
        <v>41695</v>
      </c>
      <c r="C8" s="9">
        <v>83</v>
      </c>
      <c r="D8" s="9">
        <v>83</v>
      </c>
      <c r="E8" s="9"/>
      <c r="F8" s="9"/>
      <c r="G8" s="9"/>
      <c r="H8" s="9">
        <v>83</v>
      </c>
      <c r="I8" s="204">
        <v>5500</v>
      </c>
      <c r="J8" s="204"/>
      <c r="K8" s="204"/>
      <c r="L8" s="204"/>
      <c r="M8" s="204">
        <v>336000</v>
      </c>
      <c r="N8" s="204">
        <v>400</v>
      </c>
      <c r="O8" s="409" t="s">
        <v>69</v>
      </c>
      <c r="P8" s="410"/>
    </row>
    <row r="9" spans="1:16" ht="15" customHeight="1" x14ac:dyDescent="0.3">
      <c r="A9" s="141">
        <v>5</v>
      </c>
      <c r="B9" s="147">
        <v>41702</v>
      </c>
      <c r="C9" s="9">
        <v>83</v>
      </c>
      <c r="D9" s="9">
        <v>83</v>
      </c>
      <c r="E9" s="9"/>
      <c r="F9" s="9"/>
      <c r="G9" s="9"/>
      <c r="H9" s="9">
        <v>83</v>
      </c>
      <c r="I9" s="204">
        <v>5500</v>
      </c>
      <c r="J9" s="204"/>
      <c r="K9" s="204"/>
      <c r="L9" s="204"/>
      <c r="M9" s="204">
        <v>336000</v>
      </c>
      <c r="N9" s="204"/>
      <c r="O9" s="409" t="s">
        <v>69</v>
      </c>
      <c r="P9" s="410"/>
    </row>
    <row r="10" spans="1:16" s="312" customFormat="1" ht="17.25" customHeight="1" x14ac:dyDescent="0.25">
      <c r="A10" s="308">
        <v>6</v>
      </c>
      <c r="B10" s="309">
        <v>41709</v>
      </c>
      <c r="C10" s="310">
        <v>150</v>
      </c>
      <c r="D10" s="310">
        <v>0</v>
      </c>
      <c r="E10" s="310">
        <v>105</v>
      </c>
      <c r="F10" s="310">
        <v>45</v>
      </c>
      <c r="G10" s="310"/>
      <c r="H10" s="310"/>
      <c r="I10" s="311">
        <v>6700</v>
      </c>
      <c r="J10" s="311">
        <f>E10*I10</f>
        <v>703500</v>
      </c>
      <c r="K10" s="311">
        <f>F10*I10</f>
        <v>301500</v>
      </c>
      <c r="L10" s="311"/>
      <c r="M10" s="311">
        <v>0</v>
      </c>
      <c r="N10" s="311"/>
      <c r="O10" s="411" t="s">
        <v>70</v>
      </c>
      <c r="P10" s="412"/>
    </row>
    <row r="11" spans="1:16" s="312" customFormat="1" ht="18.75" customHeight="1" x14ac:dyDescent="0.25">
      <c r="A11" s="313">
        <v>7</v>
      </c>
      <c r="B11" s="314">
        <v>41716</v>
      </c>
      <c r="C11" s="315">
        <v>150</v>
      </c>
      <c r="D11" s="315">
        <v>75</v>
      </c>
      <c r="E11" s="315">
        <v>75</v>
      </c>
      <c r="F11" s="315">
        <v>45</v>
      </c>
      <c r="G11" s="315"/>
      <c r="H11" s="315"/>
      <c r="I11" s="316">
        <v>6700</v>
      </c>
      <c r="J11" s="311">
        <f>E11*I11</f>
        <v>502500</v>
      </c>
      <c r="K11" s="311">
        <f>F11*I11</f>
        <v>301500</v>
      </c>
      <c r="L11" s="316"/>
      <c r="M11" s="316">
        <v>336000</v>
      </c>
      <c r="N11" s="316"/>
      <c r="O11" s="413" t="s">
        <v>70</v>
      </c>
      <c r="P11" s="414"/>
    </row>
    <row r="12" spans="1:16" s="312" customFormat="1" ht="17.25" customHeight="1" x14ac:dyDescent="0.3">
      <c r="A12" s="308">
        <v>8</v>
      </c>
      <c r="B12" s="309">
        <v>41723</v>
      </c>
      <c r="C12" s="310">
        <v>125</v>
      </c>
      <c r="D12" s="310">
        <v>0</v>
      </c>
      <c r="E12" s="310"/>
      <c r="F12" s="310"/>
      <c r="G12" s="310">
        <v>141</v>
      </c>
      <c r="H12" s="310"/>
      <c r="I12" s="311">
        <v>6700</v>
      </c>
      <c r="J12" s="311"/>
      <c r="K12" s="311"/>
      <c r="L12" s="311">
        <f>G12*I12</f>
        <v>944700</v>
      </c>
      <c r="M12" s="311"/>
      <c r="N12" s="311"/>
      <c r="O12" s="415" t="s">
        <v>71</v>
      </c>
      <c r="P12" s="416"/>
    </row>
    <row r="13" spans="1:16" ht="18.75" customHeight="1" x14ac:dyDescent="0.3">
      <c r="A13" s="141">
        <v>9</v>
      </c>
      <c r="B13" s="147">
        <v>41730</v>
      </c>
      <c r="C13" s="9">
        <v>75</v>
      </c>
      <c r="D13" s="9">
        <v>75</v>
      </c>
      <c r="E13" s="9"/>
      <c r="F13" s="9"/>
      <c r="G13" s="9"/>
      <c r="H13" s="9"/>
      <c r="I13" s="204">
        <v>6700</v>
      </c>
      <c r="J13" s="204"/>
      <c r="K13" s="204"/>
      <c r="L13" s="204"/>
      <c r="M13" s="204">
        <v>336000</v>
      </c>
      <c r="N13" s="204"/>
      <c r="O13" s="417"/>
      <c r="P13" s="418"/>
    </row>
    <row r="14" spans="1:16" ht="18.75" customHeight="1" x14ac:dyDescent="0.3">
      <c r="A14" s="228">
        <v>10</v>
      </c>
      <c r="B14" s="146">
        <v>41744</v>
      </c>
      <c r="C14" s="154">
        <v>75</v>
      </c>
      <c r="D14" s="154">
        <v>75</v>
      </c>
      <c r="E14" s="154"/>
      <c r="F14" s="154"/>
      <c r="G14" s="154"/>
      <c r="H14" s="154"/>
      <c r="I14" s="195">
        <v>6700</v>
      </c>
      <c r="J14" s="195"/>
      <c r="K14" s="195"/>
      <c r="L14" s="195"/>
      <c r="M14" s="195">
        <v>336000</v>
      </c>
      <c r="N14" s="195"/>
      <c r="O14" s="419"/>
      <c r="P14" s="420"/>
    </row>
    <row r="15" spans="1:16" ht="15.75" customHeight="1" x14ac:dyDescent="0.25">
      <c r="A15" s="114" t="s">
        <v>72</v>
      </c>
      <c r="B15" s="24"/>
      <c r="C15" s="190">
        <f>SUM(C4:C14)</f>
        <v>968</v>
      </c>
      <c r="D15" s="190">
        <f>SUM(D4:D14)</f>
        <v>618</v>
      </c>
      <c r="E15" s="190">
        <v>180</v>
      </c>
      <c r="F15" s="190">
        <f>SUM(F4:F14)</f>
        <v>90</v>
      </c>
      <c r="G15" s="190">
        <f>SUM(G4:G14)</f>
        <v>141</v>
      </c>
      <c r="H15" s="190">
        <f>SUM(H4:H14)</f>
        <v>166</v>
      </c>
      <c r="I15" s="130">
        <f>AVERAGE(I4:I14)</f>
        <v>6481.818181818182</v>
      </c>
      <c r="J15" s="130">
        <f>SUM(J4:J14)</f>
        <v>1206000</v>
      </c>
      <c r="K15" s="130">
        <f>SUM(K4:K14)</f>
        <v>603000</v>
      </c>
      <c r="L15" s="130">
        <f>SUM(L4:L14)</f>
        <v>944700</v>
      </c>
      <c r="M15" s="130">
        <f>SUM(M4:M14)</f>
        <v>2688000</v>
      </c>
      <c r="N15" s="130">
        <f>SUM(N4:N14)</f>
        <v>1950</v>
      </c>
      <c r="O15" s="421"/>
      <c r="P15" s="422"/>
    </row>
    <row r="16" spans="1:16" ht="15" customHeight="1" x14ac:dyDescent="0.25">
      <c r="A16" s="179"/>
      <c r="B16" s="179"/>
      <c r="C16" s="179"/>
      <c r="D16" s="179"/>
      <c r="E16" s="179"/>
      <c r="F16" s="179"/>
      <c r="G16" s="179"/>
      <c r="H16" s="179"/>
      <c r="I16" s="133"/>
      <c r="J16" s="423" t="s">
        <v>73</v>
      </c>
      <c r="K16" s="424"/>
      <c r="L16" s="425"/>
      <c r="M16" s="148"/>
      <c r="N16" s="214"/>
      <c r="O16" s="18"/>
      <c r="P16" s="18"/>
    </row>
    <row r="17" spans="1:16" ht="15" customHeight="1" x14ac:dyDescent="0.4">
      <c r="A17" s="317" t="s">
        <v>49</v>
      </c>
      <c r="B17" s="300"/>
      <c r="C17" s="300"/>
      <c r="D17" s="300"/>
      <c r="E17" s="300"/>
      <c r="F17" s="300"/>
      <c r="G17" s="176"/>
      <c r="H17" s="42"/>
      <c r="I17" s="175"/>
      <c r="J17" s="175"/>
      <c r="K17" s="175"/>
      <c r="L17" s="175"/>
      <c r="M17" s="175"/>
      <c r="N17" s="175"/>
      <c r="O17" s="175"/>
      <c r="P17" s="132"/>
    </row>
    <row r="18" spans="1:16" ht="14.25" customHeight="1" x14ac:dyDescent="0.4">
      <c r="A18" s="318" t="s">
        <v>315</v>
      </c>
      <c r="B18" s="301"/>
      <c r="C18" s="301"/>
      <c r="D18" s="131"/>
      <c r="E18" s="131"/>
      <c r="F18" s="131"/>
      <c r="G18" s="175"/>
      <c r="H18" s="175"/>
      <c r="I18" s="175"/>
      <c r="J18" s="39"/>
      <c r="K18" s="132"/>
      <c r="L18" s="132"/>
      <c r="M18" s="175"/>
      <c r="N18" s="175"/>
      <c r="O18" s="132"/>
      <c r="P18" s="132"/>
    </row>
    <row r="19" spans="1:16" ht="15" customHeight="1" x14ac:dyDescent="0.25">
      <c r="A19" s="43"/>
      <c r="B19" s="175"/>
      <c r="C19" s="3"/>
      <c r="D19" s="3"/>
      <c r="E19" s="176"/>
      <c r="F19" s="175"/>
      <c r="G19" s="175"/>
      <c r="H19" s="175"/>
      <c r="I19" s="175"/>
      <c r="J19" s="88"/>
      <c r="K19" s="132"/>
      <c r="L19" s="219"/>
      <c r="M19" s="175"/>
      <c r="N19" s="175"/>
      <c r="O19" s="219"/>
      <c r="P19" s="132"/>
    </row>
    <row r="20" spans="1:16" ht="14.25" customHeight="1" x14ac:dyDescent="0.25">
      <c r="A20" s="175"/>
      <c r="B20" s="175"/>
      <c r="C20" s="175"/>
      <c r="D20" s="175"/>
      <c r="E20" s="175"/>
      <c r="F20" s="175"/>
      <c r="G20" s="175"/>
      <c r="H20" s="175"/>
      <c r="I20" s="175"/>
      <c r="J20" s="125"/>
      <c r="K20" s="219"/>
      <c r="L20" s="132"/>
      <c r="M20" s="132"/>
      <c r="N20" s="132"/>
      <c r="O20" s="219"/>
      <c r="P20" s="175"/>
    </row>
    <row r="21" spans="1:16" ht="14.25" customHeight="1" x14ac:dyDescent="0.25">
      <c r="A21" s="175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32"/>
      <c r="N21" s="132"/>
      <c r="O21" s="175"/>
      <c r="P21" s="175"/>
    </row>
  </sheetData>
  <mergeCells count="16">
    <mergeCell ref="O12:P12"/>
    <mergeCell ref="O13:P13"/>
    <mergeCell ref="O14:P14"/>
    <mergeCell ref="O15:P15"/>
    <mergeCell ref="J16:L16"/>
    <mergeCell ref="O7:P7"/>
    <mergeCell ref="O8:P8"/>
    <mergeCell ref="O9:P9"/>
    <mergeCell ref="O10:P10"/>
    <mergeCell ref="O11:P11"/>
    <mergeCell ref="A1:I1"/>
    <mergeCell ref="O3:P3"/>
    <mergeCell ref="M4:M6"/>
    <mergeCell ref="O4:P4"/>
    <mergeCell ref="O5:P5"/>
    <mergeCell ref="O6:P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"/>
  <sheetViews>
    <sheetView workbookViewId="0">
      <selection activeCell="E9" sqref="E9"/>
    </sheetView>
  </sheetViews>
  <sheetFormatPr defaultColWidth="8" defaultRowHeight="12.75" customHeight="1" x14ac:dyDescent="0.25"/>
  <cols>
    <col min="1" max="1" width="14.109375" customWidth="1"/>
    <col min="2" max="2" width="9.5546875" customWidth="1"/>
    <col min="3" max="3" width="10.109375" customWidth="1"/>
    <col min="4" max="4" width="12.6640625" customWidth="1"/>
    <col min="5" max="5" width="8.5546875" customWidth="1"/>
    <col min="6" max="6" width="20.5546875" customWidth="1"/>
    <col min="7" max="7" width="14" customWidth="1"/>
    <col min="8" max="8" width="12.88671875" customWidth="1"/>
    <col min="9" max="9" width="15" customWidth="1"/>
    <col min="10" max="10" width="11" customWidth="1"/>
    <col min="11" max="11" width="12.109375" customWidth="1"/>
    <col min="12" max="12" width="10.6640625" customWidth="1"/>
    <col min="13" max="13" width="10.33203125" customWidth="1"/>
    <col min="14" max="14" width="9.88671875" customWidth="1"/>
    <col min="15" max="16" width="14.33203125" customWidth="1"/>
    <col min="17" max="17" width="35.33203125" customWidth="1"/>
  </cols>
  <sheetData>
    <row r="1" spans="1:39" ht="20.25" customHeight="1" x14ac:dyDescent="0.4">
      <c r="A1" s="399" t="s">
        <v>74</v>
      </c>
      <c r="B1" s="399"/>
      <c r="C1" s="399"/>
      <c r="D1" s="399"/>
      <c r="E1" s="399"/>
      <c r="F1" s="399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42" t="s">
        <v>75</v>
      </c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</row>
    <row r="2" spans="1:39" ht="13.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</row>
    <row r="3" spans="1:39" ht="13.2" x14ac:dyDescent="0.25">
      <c r="A3" s="426" t="s">
        <v>5</v>
      </c>
      <c r="B3" s="428" t="s">
        <v>6</v>
      </c>
      <c r="C3" s="428" t="s">
        <v>7</v>
      </c>
      <c r="D3" s="428" t="s">
        <v>8</v>
      </c>
      <c r="E3" s="428" t="s">
        <v>9</v>
      </c>
      <c r="F3" s="428" t="s">
        <v>10</v>
      </c>
      <c r="G3" s="428" t="s">
        <v>76</v>
      </c>
      <c r="H3" s="428" t="s">
        <v>12</v>
      </c>
      <c r="I3" s="428" t="s">
        <v>13</v>
      </c>
      <c r="J3" s="428" t="s">
        <v>14</v>
      </c>
      <c r="K3" s="428" t="s">
        <v>15</v>
      </c>
      <c r="L3" s="428" t="s">
        <v>16</v>
      </c>
      <c r="M3" s="428" t="s">
        <v>17</v>
      </c>
      <c r="N3" s="428" t="s">
        <v>18</v>
      </c>
      <c r="O3" s="428" t="s">
        <v>19</v>
      </c>
      <c r="P3" s="428" t="s">
        <v>77</v>
      </c>
      <c r="Q3" s="430" t="s">
        <v>20</v>
      </c>
      <c r="R3" s="3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</row>
    <row r="4" spans="1:39" ht="13.5" customHeight="1" x14ac:dyDescent="0.25">
      <c r="A4" s="427"/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1"/>
      <c r="R4" s="3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</row>
    <row r="5" spans="1:39" ht="27" customHeight="1" x14ac:dyDescent="0.25">
      <c r="A5" s="200" t="s">
        <v>21</v>
      </c>
      <c r="B5" s="20"/>
      <c r="C5" s="20" t="s">
        <v>23</v>
      </c>
      <c r="D5" s="20" t="s">
        <v>24</v>
      </c>
      <c r="E5" s="20">
        <v>2014</v>
      </c>
      <c r="F5" s="20" t="s">
        <v>21</v>
      </c>
      <c r="G5" s="81" t="s">
        <v>78</v>
      </c>
      <c r="H5" s="34">
        <v>1200000</v>
      </c>
      <c r="I5" s="34">
        <v>1200000</v>
      </c>
      <c r="J5" s="34">
        <v>0</v>
      </c>
      <c r="K5" s="34">
        <v>1070000</v>
      </c>
      <c r="L5" s="34">
        <v>130000</v>
      </c>
      <c r="M5" s="34">
        <v>0</v>
      </c>
      <c r="N5" s="34">
        <v>17100</v>
      </c>
      <c r="O5" s="172"/>
      <c r="P5" s="90" t="s">
        <v>22</v>
      </c>
      <c r="Q5" s="62" t="s">
        <v>79</v>
      </c>
      <c r="R5" s="3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</row>
    <row r="6" spans="1:39" ht="27" customHeight="1" x14ac:dyDescent="0.25">
      <c r="A6" s="200"/>
      <c r="B6" s="20"/>
      <c r="C6" s="20"/>
      <c r="D6" s="20" t="s">
        <v>24</v>
      </c>
      <c r="E6" s="20">
        <v>2014</v>
      </c>
      <c r="F6" s="20" t="s">
        <v>27</v>
      </c>
      <c r="G6" s="81" t="s">
        <v>80</v>
      </c>
      <c r="H6" s="34">
        <v>300000</v>
      </c>
      <c r="I6" s="34">
        <v>300000</v>
      </c>
      <c r="J6" s="34">
        <v>0</v>
      </c>
      <c r="K6" s="34">
        <v>275000</v>
      </c>
      <c r="L6" s="34">
        <v>25000</v>
      </c>
      <c r="M6" s="34">
        <v>0</v>
      </c>
      <c r="N6" s="34">
        <v>3000</v>
      </c>
      <c r="O6" s="34"/>
      <c r="P6" s="138" t="s">
        <v>22</v>
      </c>
      <c r="Q6" s="93" t="s">
        <v>81</v>
      </c>
      <c r="R6" s="3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</row>
    <row r="7" spans="1:39" ht="27" customHeight="1" x14ac:dyDescent="0.25">
      <c r="A7" s="200"/>
      <c r="B7" s="20"/>
      <c r="C7" s="20"/>
      <c r="D7" s="20" t="s">
        <v>24</v>
      </c>
      <c r="E7" s="20">
        <v>2014</v>
      </c>
      <c r="F7" s="20" t="s">
        <v>30</v>
      </c>
      <c r="G7" s="81" t="s">
        <v>80</v>
      </c>
      <c r="H7" s="34">
        <v>400000</v>
      </c>
      <c r="I7" s="34">
        <v>400000</v>
      </c>
      <c r="J7" s="34">
        <v>0</v>
      </c>
      <c r="K7" s="34">
        <v>375000</v>
      </c>
      <c r="L7" s="34">
        <v>25000</v>
      </c>
      <c r="M7" s="34">
        <v>0</v>
      </c>
      <c r="N7" s="34">
        <v>4800</v>
      </c>
      <c r="O7" s="34"/>
      <c r="P7" s="138" t="s">
        <v>22</v>
      </c>
      <c r="Q7" s="93" t="s">
        <v>81</v>
      </c>
      <c r="R7" s="3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</row>
    <row r="8" spans="1:39" ht="27" customHeight="1" x14ac:dyDescent="0.25">
      <c r="A8" s="200"/>
      <c r="B8" s="20"/>
      <c r="C8" s="20"/>
      <c r="D8" s="20" t="s">
        <v>24</v>
      </c>
      <c r="E8" s="20">
        <v>2014</v>
      </c>
      <c r="F8" s="20" t="s">
        <v>32</v>
      </c>
      <c r="G8" s="6" t="s">
        <v>82</v>
      </c>
      <c r="H8" s="211">
        <v>200000</v>
      </c>
      <c r="I8" s="34">
        <v>200000</v>
      </c>
      <c r="J8" s="34">
        <v>200000</v>
      </c>
      <c r="K8" s="34">
        <v>0</v>
      </c>
      <c r="L8" s="34">
        <v>0</v>
      </c>
      <c r="M8" s="34">
        <v>0</v>
      </c>
      <c r="N8" s="34">
        <v>8000</v>
      </c>
      <c r="O8" s="34"/>
      <c r="P8" s="90" t="s">
        <v>22</v>
      </c>
      <c r="Q8" s="62" t="s">
        <v>83</v>
      </c>
      <c r="R8" s="3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</row>
    <row r="9" spans="1:39" ht="27" customHeight="1" x14ac:dyDescent="0.25">
      <c r="A9" s="192"/>
      <c r="B9" s="60"/>
      <c r="C9" s="60"/>
      <c r="D9" s="60"/>
      <c r="E9" s="60"/>
      <c r="F9" s="60"/>
      <c r="G9" s="54" t="s">
        <v>35</v>
      </c>
      <c r="H9" s="153">
        <f t="shared" ref="H9:O9" si="0">SUM(H5:H8)</f>
        <v>2100000</v>
      </c>
      <c r="I9" s="153">
        <f t="shared" si="0"/>
        <v>2100000</v>
      </c>
      <c r="J9" s="153">
        <f t="shared" si="0"/>
        <v>200000</v>
      </c>
      <c r="K9" s="153">
        <f t="shared" si="0"/>
        <v>1720000</v>
      </c>
      <c r="L9" s="153">
        <f t="shared" si="0"/>
        <v>180000</v>
      </c>
      <c r="M9" s="153">
        <f t="shared" si="0"/>
        <v>0</v>
      </c>
      <c r="N9" s="153">
        <f t="shared" si="0"/>
        <v>32900</v>
      </c>
      <c r="O9" s="153">
        <f t="shared" si="0"/>
        <v>0</v>
      </c>
      <c r="P9" s="150"/>
      <c r="Q9" s="86"/>
      <c r="R9" s="3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</row>
    <row r="10" spans="1:39" ht="27" customHeight="1" x14ac:dyDescent="0.25">
      <c r="A10" s="158"/>
      <c r="B10" s="91"/>
      <c r="C10" s="91"/>
      <c r="D10" s="91"/>
      <c r="E10" s="91"/>
      <c r="F10" s="91"/>
      <c r="G10" s="91"/>
      <c r="H10" s="218"/>
      <c r="I10" s="218"/>
      <c r="J10" s="218"/>
      <c r="K10" s="218"/>
      <c r="L10" s="218"/>
      <c r="M10" s="218"/>
      <c r="N10" s="218"/>
      <c r="O10" s="218"/>
      <c r="P10" s="218"/>
      <c r="Q10" s="45"/>
      <c r="R10" s="3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</row>
    <row r="11" spans="1:39" ht="26.25" customHeight="1" x14ac:dyDescent="0.25">
      <c r="A11" s="53" t="s">
        <v>36</v>
      </c>
      <c r="B11" s="99" t="s">
        <v>37</v>
      </c>
      <c r="C11" s="99" t="s">
        <v>23</v>
      </c>
      <c r="D11" s="99" t="s">
        <v>24</v>
      </c>
      <c r="E11" s="99">
        <v>2014</v>
      </c>
      <c r="F11" s="99" t="s">
        <v>38</v>
      </c>
      <c r="G11" s="107" t="s">
        <v>84</v>
      </c>
      <c r="H11" s="144">
        <v>260000</v>
      </c>
      <c r="I11" s="144">
        <v>260000</v>
      </c>
      <c r="J11" s="144">
        <v>0</v>
      </c>
      <c r="K11" s="144">
        <v>0</v>
      </c>
      <c r="L11" s="144">
        <v>0</v>
      </c>
      <c r="M11" s="144">
        <v>0</v>
      </c>
      <c r="N11" s="67">
        <v>2600</v>
      </c>
      <c r="O11" s="144"/>
      <c r="P11" s="107" t="s">
        <v>37</v>
      </c>
      <c r="Q11" s="171" t="s">
        <v>85</v>
      </c>
      <c r="R11" s="3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</row>
    <row r="12" spans="1:39" ht="27.75" customHeight="1" x14ac:dyDescent="0.25">
      <c r="A12" s="15"/>
      <c r="B12" s="203"/>
      <c r="C12" s="203"/>
      <c r="D12" s="203" t="s">
        <v>24</v>
      </c>
      <c r="E12" s="203">
        <v>2014</v>
      </c>
      <c r="F12" s="203" t="s">
        <v>41</v>
      </c>
      <c r="G12" s="198" t="s">
        <v>84</v>
      </c>
      <c r="H12" s="160">
        <v>220000</v>
      </c>
      <c r="I12" s="160">
        <v>220000</v>
      </c>
      <c r="J12" s="160">
        <v>0</v>
      </c>
      <c r="K12" s="160">
        <v>220000</v>
      </c>
      <c r="L12" s="160">
        <v>0</v>
      </c>
      <c r="M12" s="160">
        <v>0</v>
      </c>
      <c r="N12" s="160">
        <v>2600</v>
      </c>
      <c r="O12" s="160"/>
      <c r="P12" s="198" t="s">
        <v>37</v>
      </c>
      <c r="Q12" s="65" t="s">
        <v>86</v>
      </c>
      <c r="R12" s="3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</row>
    <row r="13" spans="1:39" ht="27" customHeight="1" x14ac:dyDescent="0.25">
      <c r="A13" s="15"/>
      <c r="B13" s="203"/>
      <c r="C13" s="203"/>
      <c r="D13" s="203" t="s">
        <v>24</v>
      </c>
      <c r="E13" s="203">
        <v>2014</v>
      </c>
      <c r="F13" s="203" t="s">
        <v>43</v>
      </c>
      <c r="G13" s="198" t="s">
        <v>84</v>
      </c>
      <c r="H13" s="160">
        <v>123000</v>
      </c>
      <c r="I13" s="160">
        <v>123000</v>
      </c>
      <c r="J13" s="160">
        <v>123000</v>
      </c>
      <c r="K13" s="160">
        <v>0</v>
      </c>
      <c r="L13" s="160">
        <v>0</v>
      </c>
      <c r="M13" s="160">
        <v>0</v>
      </c>
      <c r="N13" s="160">
        <v>1500</v>
      </c>
      <c r="O13" s="112"/>
      <c r="P13" s="198" t="s">
        <v>37</v>
      </c>
      <c r="Q13" s="189" t="s">
        <v>44</v>
      </c>
      <c r="R13" s="3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</row>
    <row r="14" spans="1:39" ht="27" customHeight="1" x14ac:dyDescent="0.25">
      <c r="A14" s="15"/>
      <c r="B14" s="203"/>
      <c r="C14" s="203"/>
      <c r="D14" s="203" t="s">
        <v>45</v>
      </c>
      <c r="E14" s="203">
        <v>2014</v>
      </c>
      <c r="F14" s="203" t="s">
        <v>38</v>
      </c>
      <c r="G14" s="198" t="s">
        <v>84</v>
      </c>
      <c r="H14" s="160">
        <v>240000</v>
      </c>
      <c r="I14" s="160">
        <v>240000</v>
      </c>
      <c r="J14" s="160">
        <v>0</v>
      </c>
      <c r="K14" s="160">
        <v>120000</v>
      </c>
      <c r="L14" s="160">
        <v>0</v>
      </c>
      <c r="M14" s="160">
        <v>120000</v>
      </c>
      <c r="N14" s="160">
        <v>11400</v>
      </c>
      <c r="O14" s="160"/>
      <c r="P14" s="198" t="s">
        <v>37</v>
      </c>
      <c r="Q14" s="189" t="s">
        <v>46</v>
      </c>
      <c r="R14" s="3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</row>
    <row r="15" spans="1:39" s="124" customFormat="1" ht="27" customHeight="1" x14ac:dyDescent="0.25">
      <c r="A15" s="192"/>
      <c r="B15" s="60"/>
      <c r="C15" s="60"/>
      <c r="D15" s="60"/>
      <c r="E15" s="185"/>
      <c r="F15" s="27"/>
      <c r="G15" s="54" t="s">
        <v>35</v>
      </c>
      <c r="H15" s="153">
        <f t="shared" ref="H15:O15" si="1">SUM(H11:H14)</f>
        <v>843000</v>
      </c>
      <c r="I15" s="153">
        <f t="shared" si="1"/>
        <v>843000</v>
      </c>
      <c r="J15" s="153">
        <f t="shared" si="1"/>
        <v>123000</v>
      </c>
      <c r="K15" s="153">
        <f t="shared" si="1"/>
        <v>340000</v>
      </c>
      <c r="L15" s="153">
        <f t="shared" si="1"/>
        <v>0</v>
      </c>
      <c r="M15" s="153">
        <f t="shared" si="1"/>
        <v>120000</v>
      </c>
      <c r="N15" s="153">
        <f t="shared" si="1"/>
        <v>18100</v>
      </c>
      <c r="O15" s="153">
        <f t="shared" si="1"/>
        <v>0</v>
      </c>
      <c r="P15" s="150"/>
      <c r="Q15" s="98"/>
      <c r="R15" s="3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</row>
    <row r="16" spans="1:39" ht="27" customHeight="1" x14ac:dyDescent="0.25">
      <c r="A16" s="225"/>
      <c r="B16" s="121"/>
      <c r="C16" s="121"/>
      <c r="D16" s="121"/>
      <c r="E16" s="121"/>
      <c r="F16" s="156"/>
      <c r="G16" s="156"/>
      <c r="H16" s="164"/>
      <c r="I16" s="164"/>
      <c r="J16" s="164"/>
      <c r="K16" s="164"/>
      <c r="L16" s="164"/>
      <c r="M16" s="164"/>
      <c r="N16" s="164"/>
      <c r="O16" s="164"/>
      <c r="P16" s="164"/>
      <c r="Q16" s="110"/>
      <c r="R16" s="3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</row>
    <row r="17" spans="1:39" ht="27" customHeight="1" x14ac:dyDescent="0.25">
      <c r="A17" s="192"/>
      <c r="B17" s="60"/>
      <c r="C17" s="60"/>
      <c r="D17" s="60"/>
      <c r="E17" s="60"/>
      <c r="F17" s="60"/>
      <c r="G17" s="153" t="s">
        <v>47</v>
      </c>
      <c r="H17" s="153">
        <f t="shared" ref="H17:O17" si="2">H9+H15</f>
        <v>2943000</v>
      </c>
      <c r="I17" s="153">
        <f t="shared" si="2"/>
        <v>2943000</v>
      </c>
      <c r="J17" s="153">
        <f t="shared" si="2"/>
        <v>323000</v>
      </c>
      <c r="K17" s="153">
        <f t="shared" si="2"/>
        <v>2060000</v>
      </c>
      <c r="L17" s="153">
        <f t="shared" si="2"/>
        <v>180000</v>
      </c>
      <c r="M17" s="153">
        <f t="shared" si="2"/>
        <v>120000</v>
      </c>
      <c r="N17" s="153">
        <f t="shared" si="2"/>
        <v>51000</v>
      </c>
      <c r="O17" s="153">
        <f t="shared" si="2"/>
        <v>0</v>
      </c>
      <c r="P17" s="60"/>
      <c r="Q17" s="86"/>
      <c r="R17" s="3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</row>
    <row r="18" spans="1:39" ht="13.2" x14ac:dyDescent="0.25">
      <c r="A18" s="191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</row>
    <row r="19" spans="1:39" ht="13.2" x14ac:dyDescent="0.25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</row>
    <row r="20" spans="1:39" ht="13.2" x14ac:dyDescent="0.25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</row>
  </sheetData>
  <mergeCells count="18">
    <mergeCell ref="Q3:Q4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6"/>
  <sheetViews>
    <sheetView workbookViewId="0">
      <pane ySplit="4" topLeftCell="A5" activePane="bottomLeft" state="frozen"/>
      <selection pane="bottomLeft" activeCell="H7" sqref="H7"/>
    </sheetView>
  </sheetViews>
  <sheetFormatPr defaultColWidth="8" defaultRowHeight="12.75" customHeight="1" x14ac:dyDescent="0.25"/>
  <cols>
    <col min="1" max="1" width="14.109375" customWidth="1"/>
    <col min="2" max="2" width="9.6640625" customWidth="1"/>
    <col min="3" max="3" width="10.33203125" customWidth="1"/>
    <col min="4" max="4" width="12.6640625" customWidth="1"/>
    <col min="5" max="5" width="10.6640625" customWidth="1"/>
    <col min="6" max="6" width="20.5546875" customWidth="1"/>
    <col min="7" max="7" width="11.44140625" customWidth="1"/>
    <col min="8" max="8" width="13.109375" customWidth="1"/>
    <col min="9" max="9" width="13.33203125" customWidth="1"/>
    <col min="10" max="10" width="9.88671875" customWidth="1"/>
    <col min="11" max="11" width="12" customWidth="1"/>
    <col min="12" max="12" width="10.6640625" customWidth="1"/>
    <col min="13" max="14" width="10.44140625" customWidth="1"/>
    <col min="15" max="15" width="11" customWidth="1"/>
    <col min="16" max="16" width="34.88671875" customWidth="1"/>
  </cols>
  <sheetData>
    <row r="1" spans="1:100" ht="20.25" customHeight="1" x14ac:dyDescent="0.4">
      <c r="A1" s="131" t="s">
        <v>87</v>
      </c>
      <c r="B1" s="131"/>
      <c r="C1" s="131"/>
      <c r="D1" s="131"/>
      <c r="E1" s="131"/>
      <c r="F1" s="131"/>
      <c r="G1" s="131"/>
      <c r="H1" s="131"/>
      <c r="I1" s="131"/>
      <c r="J1" s="131"/>
      <c r="K1" s="213"/>
      <c r="L1" s="176"/>
      <c r="M1" s="176"/>
      <c r="N1" s="176"/>
      <c r="O1" s="176"/>
      <c r="P1" s="42" t="str">
        <f>Cover!N1</f>
        <v>2014Clearwater AOP</v>
      </c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6"/>
      <c r="CC1" s="176"/>
      <c r="CD1" s="176"/>
      <c r="CE1" s="176"/>
      <c r="CF1" s="176"/>
      <c r="CG1" s="176"/>
      <c r="CH1" s="176"/>
      <c r="CI1" s="176"/>
      <c r="CJ1" s="176"/>
      <c r="CK1" s="176"/>
      <c r="CL1" s="176"/>
      <c r="CM1" s="176"/>
      <c r="CN1" s="176"/>
      <c r="CO1" s="176"/>
      <c r="CP1" s="176"/>
      <c r="CQ1" s="176"/>
      <c r="CR1" s="176"/>
      <c r="CS1" s="176"/>
      <c r="CT1" s="176"/>
      <c r="CU1" s="176"/>
      <c r="CV1" s="176"/>
    </row>
    <row r="2" spans="1:100" ht="13.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</row>
    <row r="3" spans="1:100" ht="13.2" x14ac:dyDescent="0.25">
      <c r="A3" s="426" t="s">
        <v>5</v>
      </c>
      <c r="B3" s="428" t="s">
        <v>6</v>
      </c>
      <c r="C3" s="428" t="s">
        <v>7</v>
      </c>
      <c r="D3" s="428" t="s">
        <v>8</v>
      </c>
      <c r="E3" s="432" t="s">
        <v>9</v>
      </c>
      <c r="F3" s="428" t="s">
        <v>10</v>
      </c>
      <c r="G3" s="428" t="s">
        <v>11</v>
      </c>
      <c r="H3" s="428" t="s">
        <v>12</v>
      </c>
      <c r="I3" s="428" t="s">
        <v>13</v>
      </c>
      <c r="J3" s="428" t="s">
        <v>14</v>
      </c>
      <c r="K3" s="428" t="s">
        <v>15</v>
      </c>
      <c r="L3" s="428" t="s">
        <v>16</v>
      </c>
      <c r="M3" s="428" t="s">
        <v>17</v>
      </c>
      <c r="N3" s="428" t="s">
        <v>18</v>
      </c>
      <c r="O3" s="428" t="s">
        <v>19</v>
      </c>
      <c r="P3" s="430" t="s">
        <v>20</v>
      </c>
      <c r="Q3" s="3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</row>
    <row r="4" spans="1:100" ht="13.5" customHeight="1" x14ac:dyDescent="0.25">
      <c r="A4" s="427"/>
      <c r="B4" s="429"/>
      <c r="C4" s="429"/>
      <c r="D4" s="429"/>
      <c r="E4" s="433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31"/>
      <c r="Q4" s="3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6"/>
      <c r="CQ4" s="176"/>
      <c r="CR4" s="176"/>
      <c r="CS4" s="176"/>
      <c r="CT4" s="176"/>
      <c r="CU4" s="176"/>
      <c r="CV4" s="176"/>
    </row>
    <row r="5" spans="1:100" ht="27" customHeight="1" x14ac:dyDescent="0.25">
      <c r="A5" s="200" t="s">
        <v>21</v>
      </c>
      <c r="B5" s="20" t="s">
        <v>22</v>
      </c>
      <c r="C5" s="20" t="s">
        <v>88</v>
      </c>
      <c r="D5" s="20" t="s">
        <v>89</v>
      </c>
      <c r="E5" s="203">
        <v>2012</v>
      </c>
      <c r="F5" s="20" t="s">
        <v>21</v>
      </c>
      <c r="G5" s="77" t="s">
        <v>90</v>
      </c>
      <c r="H5" s="34">
        <v>1050000</v>
      </c>
      <c r="I5" s="34">
        <v>1783652</v>
      </c>
      <c r="J5" s="34">
        <v>0</v>
      </c>
      <c r="K5" s="34">
        <v>1663652</v>
      </c>
      <c r="L5" s="34">
        <v>120000</v>
      </c>
      <c r="M5" s="34">
        <v>0</v>
      </c>
      <c r="N5" s="105">
        <v>52000</v>
      </c>
      <c r="O5" s="172">
        <v>0</v>
      </c>
      <c r="P5" s="90" t="s">
        <v>91</v>
      </c>
      <c r="Q5" s="3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</row>
    <row r="6" spans="1:100" ht="27" customHeight="1" x14ac:dyDescent="0.25">
      <c r="A6" s="200"/>
      <c r="B6" s="20" t="s">
        <v>22</v>
      </c>
      <c r="C6" s="20" t="s">
        <v>88</v>
      </c>
      <c r="D6" s="20" t="s">
        <v>89</v>
      </c>
      <c r="E6" s="203">
        <v>2012</v>
      </c>
      <c r="F6" s="20" t="s">
        <v>21</v>
      </c>
      <c r="G6" s="77" t="s">
        <v>92</v>
      </c>
      <c r="H6" s="34"/>
      <c r="I6" s="34">
        <v>259000</v>
      </c>
      <c r="J6" s="34">
        <v>0</v>
      </c>
      <c r="K6" s="34">
        <v>259000</v>
      </c>
      <c r="L6" s="34">
        <v>0</v>
      </c>
      <c r="M6" s="34">
        <v>0</v>
      </c>
      <c r="N6" s="105">
        <v>0</v>
      </c>
      <c r="O6" s="172">
        <v>0</v>
      </c>
      <c r="P6" s="90" t="s">
        <v>93</v>
      </c>
      <c r="Q6" s="3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</row>
    <row r="7" spans="1:100" ht="27" customHeight="1" x14ac:dyDescent="0.25">
      <c r="A7" s="200"/>
      <c r="B7" s="20" t="s">
        <v>22</v>
      </c>
      <c r="C7" s="20" t="s">
        <v>88</v>
      </c>
      <c r="D7" s="20" t="s">
        <v>89</v>
      </c>
      <c r="E7" s="203">
        <v>2012</v>
      </c>
      <c r="F7" s="20" t="s">
        <v>94</v>
      </c>
      <c r="G7" s="77">
        <v>41708</v>
      </c>
      <c r="H7" s="34"/>
      <c r="I7" s="34">
        <v>276000</v>
      </c>
      <c r="J7" s="34">
        <v>0</v>
      </c>
      <c r="K7" s="34">
        <v>276000</v>
      </c>
      <c r="L7" s="34">
        <v>0</v>
      </c>
      <c r="M7" s="34">
        <v>0</v>
      </c>
      <c r="N7" s="105">
        <v>0</v>
      </c>
      <c r="O7" s="172">
        <v>0</v>
      </c>
      <c r="P7" s="90" t="s">
        <v>95</v>
      </c>
      <c r="Q7" s="3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</row>
    <row r="8" spans="1:100" ht="27" customHeight="1" x14ac:dyDescent="0.25">
      <c r="A8" s="200"/>
      <c r="B8" s="20" t="s">
        <v>22</v>
      </c>
      <c r="C8" s="20" t="s">
        <v>88</v>
      </c>
      <c r="D8" s="20" t="s">
        <v>89</v>
      </c>
      <c r="E8" s="203">
        <v>2013</v>
      </c>
      <c r="F8" s="20" t="s">
        <v>96</v>
      </c>
      <c r="G8" s="77">
        <v>41892</v>
      </c>
      <c r="H8" s="34">
        <v>300000</v>
      </c>
      <c r="I8" s="34">
        <v>300000</v>
      </c>
      <c r="J8" s="34">
        <v>300000</v>
      </c>
      <c r="K8" s="34"/>
      <c r="L8" s="34"/>
      <c r="M8" s="34"/>
      <c r="N8" s="105"/>
      <c r="O8" s="172"/>
      <c r="P8" s="90" t="s">
        <v>97</v>
      </c>
      <c r="Q8" s="3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</row>
    <row r="9" spans="1:100" ht="27" customHeight="1" x14ac:dyDescent="0.25">
      <c r="A9" s="319" t="s">
        <v>98</v>
      </c>
      <c r="B9" s="320" t="s">
        <v>22</v>
      </c>
      <c r="C9" s="320" t="s">
        <v>88</v>
      </c>
      <c r="D9" s="320" t="s">
        <v>99</v>
      </c>
      <c r="E9" s="321">
        <v>2012</v>
      </c>
      <c r="F9" s="320" t="s">
        <v>98</v>
      </c>
      <c r="G9" s="322" t="s">
        <v>100</v>
      </c>
      <c r="H9" s="323">
        <v>600000</v>
      </c>
      <c r="I9" s="323">
        <v>630000</v>
      </c>
      <c r="J9" s="34">
        <v>50000</v>
      </c>
      <c r="K9" s="34">
        <v>480000</v>
      </c>
      <c r="L9" s="34">
        <v>100000</v>
      </c>
      <c r="M9" s="105">
        <v>0</v>
      </c>
      <c r="N9" s="105">
        <v>12300</v>
      </c>
      <c r="O9" s="34">
        <v>0</v>
      </c>
      <c r="P9" s="90" t="s">
        <v>101</v>
      </c>
      <c r="Q9" s="3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</row>
    <row r="10" spans="1:100" ht="27" customHeight="1" x14ac:dyDescent="0.25">
      <c r="A10" s="192"/>
      <c r="B10" s="60"/>
      <c r="C10" s="60"/>
      <c r="D10" s="27"/>
      <c r="E10" s="111"/>
      <c r="F10" s="27"/>
      <c r="G10" s="55" t="s">
        <v>35</v>
      </c>
      <c r="H10" s="153">
        <f>SUM(H5:H9)</f>
        <v>1950000</v>
      </c>
      <c r="I10" s="153">
        <f>SUM(I5:I9)</f>
        <v>3248652</v>
      </c>
      <c r="J10" s="153">
        <f>SUM(J5:J9)</f>
        <v>350000</v>
      </c>
      <c r="K10" s="153">
        <f>SUM(K5:K9)</f>
        <v>2678652</v>
      </c>
      <c r="L10" s="153">
        <f>SUM(L5:L9)</f>
        <v>220000</v>
      </c>
      <c r="M10" s="14">
        <v>0</v>
      </c>
      <c r="N10" s="153">
        <f>SUM(N5:N9)</f>
        <v>64300</v>
      </c>
      <c r="O10" s="153">
        <f>SUM(O5:O9)</f>
        <v>0</v>
      </c>
      <c r="P10" s="63"/>
      <c r="Q10" s="3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</row>
    <row r="11" spans="1:100" ht="27" customHeight="1" x14ac:dyDescent="0.25">
      <c r="A11" s="158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45"/>
      <c r="Q11" s="3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</row>
    <row r="12" spans="1:100" ht="27.75" customHeight="1" x14ac:dyDescent="0.25">
      <c r="A12" s="53" t="s">
        <v>36</v>
      </c>
      <c r="B12" s="99" t="s">
        <v>37</v>
      </c>
      <c r="C12" s="99" t="s">
        <v>88</v>
      </c>
      <c r="D12" s="99" t="s">
        <v>102</v>
      </c>
      <c r="E12" s="99">
        <v>2012</v>
      </c>
      <c r="F12" s="99" t="s">
        <v>103</v>
      </c>
      <c r="G12" s="107" t="s">
        <v>104</v>
      </c>
      <c r="H12" s="144">
        <v>1100000</v>
      </c>
      <c r="I12" s="144">
        <v>1186000</v>
      </c>
      <c r="J12" s="144">
        <v>0</v>
      </c>
      <c r="K12" s="144">
        <v>1097985</v>
      </c>
      <c r="L12" s="144">
        <v>88015</v>
      </c>
      <c r="M12" s="144">
        <v>0</v>
      </c>
      <c r="N12" s="144">
        <v>17100</v>
      </c>
      <c r="O12" s="144"/>
      <c r="P12" s="171" t="s">
        <v>105</v>
      </c>
      <c r="Q12" s="3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</row>
    <row r="13" spans="1:100" s="124" customFormat="1" ht="27" customHeight="1" x14ac:dyDescent="0.25">
      <c r="A13" s="15"/>
      <c r="B13" s="203"/>
      <c r="C13" s="203"/>
      <c r="D13" s="203" t="s">
        <v>106</v>
      </c>
      <c r="E13" s="203">
        <v>2012</v>
      </c>
      <c r="F13" s="203" t="s">
        <v>27</v>
      </c>
      <c r="G13" s="198" t="s">
        <v>104</v>
      </c>
      <c r="H13" s="160">
        <v>400000</v>
      </c>
      <c r="I13" s="160">
        <v>525000</v>
      </c>
      <c r="J13" s="160">
        <v>0</v>
      </c>
      <c r="K13" s="160">
        <v>408333</v>
      </c>
      <c r="L13" s="160">
        <v>116667</v>
      </c>
      <c r="M13" s="160">
        <v>0</v>
      </c>
      <c r="N13" s="160">
        <v>17100</v>
      </c>
      <c r="O13" s="160"/>
      <c r="P13" s="189" t="s">
        <v>107</v>
      </c>
      <c r="Q13" s="3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</row>
    <row r="14" spans="1:100" s="124" customFormat="1" ht="27" customHeight="1" x14ac:dyDescent="0.25">
      <c r="A14" s="15"/>
      <c r="B14" s="203"/>
      <c r="C14" s="203"/>
      <c r="D14" s="203" t="s">
        <v>106</v>
      </c>
      <c r="E14" s="203">
        <v>2012</v>
      </c>
      <c r="F14" s="203" t="s">
        <v>108</v>
      </c>
      <c r="G14" s="198" t="s">
        <v>104</v>
      </c>
      <c r="H14" s="160">
        <v>400000</v>
      </c>
      <c r="I14" s="160">
        <v>405000</v>
      </c>
      <c r="J14" s="160">
        <v>0</v>
      </c>
      <c r="K14" s="160">
        <v>158972</v>
      </c>
      <c r="L14" s="160">
        <v>113546</v>
      </c>
      <c r="M14" s="160">
        <v>132482</v>
      </c>
      <c r="N14" s="160">
        <v>17100</v>
      </c>
      <c r="O14" s="160"/>
      <c r="P14" s="189" t="s">
        <v>109</v>
      </c>
      <c r="Q14" s="3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</row>
    <row r="15" spans="1:100" s="124" customFormat="1" ht="27.75" customHeight="1" x14ac:dyDescent="0.25">
      <c r="A15" s="15"/>
      <c r="B15" s="203"/>
      <c r="C15" s="203"/>
      <c r="D15" s="203" t="s">
        <v>99</v>
      </c>
      <c r="E15" s="203">
        <v>2012</v>
      </c>
      <c r="F15" s="203" t="s">
        <v>27</v>
      </c>
      <c r="G15" s="198" t="s">
        <v>104</v>
      </c>
      <c r="H15" s="136">
        <v>235000</v>
      </c>
      <c r="I15" s="112">
        <v>265000</v>
      </c>
      <c r="J15" s="112">
        <v>0</v>
      </c>
      <c r="K15" s="160">
        <v>151430</v>
      </c>
      <c r="L15" s="160">
        <v>113570</v>
      </c>
      <c r="M15" s="136">
        <v>0</v>
      </c>
      <c r="N15" s="160">
        <v>4800</v>
      </c>
      <c r="O15" s="160"/>
      <c r="P15" s="189" t="s">
        <v>110</v>
      </c>
      <c r="Q15" s="3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</row>
    <row r="16" spans="1:100" s="124" customFormat="1" ht="42" customHeight="1" x14ac:dyDescent="0.25">
      <c r="A16" s="15"/>
      <c r="B16" s="203"/>
      <c r="C16" s="203"/>
      <c r="D16" s="203" t="s">
        <v>106</v>
      </c>
      <c r="E16" s="203">
        <v>2013</v>
      </c>
      <c r="F16" s="198" t="s">
        <v>111</v>
      </c>
      <c r="G16" s="216">
        <v>40066</v>
      </c>
      <c r="H16" s="160">
        <v>200000</v>
      </c>
      <c r="I16" s="112">
        <v>275000</v>
      </c>
      <c r="J16" s="112">
        <v>0</v>
      </c>
      <c r="K16" s="160">
        <v>0</v>
      </c>
      <c r="L16" s="160">
        <v>92000</v>
      </c>
      <c r="M16" s="160">
        <v>183000</v>
      </c>
      <c r="N16" s="160">
        <v>0</v>
      </c>
      <c r="O16" s="160"/>
      <c r="P16" s="189" t="s">
        <v>112</v>
      </c>
      <c r="Q16" s="3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</row>
    <row r="17" spans="1:100" s="124" customFormat="1" ht="27" customHeight="1" x14ac:dyDescent="0.25">
      <c r="A17" s="15"/>
      <c r="B17" s="203"/>
      <c r="C17" s="203" t="s">
        <v>113</v>
      </c>
      <c r="D17" s="203" t="s">
        <v>114</v>
      </c>
      <c r="E17" s="203">
        <v>2012</v>
      </c>
      <c r="F17" s="203" t="s">
        <v>115</v>
      </c>
      <c r="G17" s="198" t="s">
        <v>104</v>
      </c>
      <c r="H17" s="136">
        <v>400000</v>
      </c>
      <c r="I17" s="112">
        <v>487000</v>
      </c>
      <c r="J17" s="112">
        <v>0</v>
      </c>
      <c r="K17" s="160">
        <v>0</v>
      </c>
      <c r="L17" s="160">
        <v>0</v>
      </c>
      <c r="M17" s="136">
        <v>487000</v>
      </c>
      <c r="N17" s="160">
        <v>25500</v>
      </c>
      <c r="O17" s="160"/>
      <c r="P17" s="189" t="s">
        <v>116</v>
      </c>
      <c r="Q17" s="49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</row>
    <row r="18" spans="1:100" s="124" customFormat="1" ht="27" customHeight="1" x14ac:dyDescent="0.25">
      <c r="A18" s="192"/>
      <c r="B18" s="60"/>
      <c r="C18" s="60"/>
      <c r="D18" s="60"/>
      <c r="E18" s="60"/>
      <c r="F18" s="60"/>
      <c r="G18" s="55" t="s">
        <v>35</v>
      </c>
      <c r="H18" s="153">
        <f t="shared" ref="H18:O18" si="0">SUM(H12:H15,H17:H17)</f>
        <v>2535000</v>
      </c>
      <c r="I18" s="153">
        <f t="shared" si="0"/>
        <v>2868000</v>
      </c>
      <c r="J18" s="153">
        <f t="shared" si="0"/>
        <v>0</v>
      </c>
      <c r="K18" s="153">
        <f t="shared" si="0"/>
        <v>1816720</v>
      </c>
      <c r="L18" s="153">
        <f t="shared" si="0"/>
        <v>431798</v>
      </c>
      <c r="M18" s="153">
        <f t="shared" si="0"/>
        <v>619482</v>
      </c>
      <c r="N18" s="153">
        <f t="shared" si="0"/>
        <v>81600</v>
      </c>
      <c r="O18" s="153">
        <f t="shared" si="0"/>
        <v>0</v>
      </c>
      <c r="P18" s="86"/>
      <c r="Q18" s="3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</row>
    <row r="19" spans="1:100" s="124" customFormat="1" ht="27" customHeight="1" x14ac:dyDescent="0.25">
      <c r="A19" s="158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45"/>
      <c r="Q19" s="3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</row>
    <row r="20" spans="1:100" s="124" customFormat="1" ht="26.25" customHeight="1" x14ac:dyDescent="0.25">
      <c r="A20" s="53" t="s">
        <v>117</v>
      </c>
      <c r="B20" s="99" t="s">
        <v>118</v>
      </c>
      <c r="C20" s="99" t="s">
        <v>88</v>
      </c>
      <c r="D20" s="99" t="s">
        <v>102</v>
      </c>
      <c r="E20" s="99">
        <v>2012</v>
      </c>
      <c r="F20" s="99" t="s">
        <v>119</v>
      </c>
      <c r="G20" s="99" t="s">
        <v>120</v>
      </c>
      <c r="H20" s="144">
        <v>200000</v>
      </c>
      <c r="I20" s="144">
        <v>269000</v>
      </c>
      <c r="J20" s="144"/>
      <c r="K20" s="144">
        <v>0</v>
      </c>
      <c r="L20" s="144">
        <v>67479</v>
      </c>
      <c r="M20" s="144">
        <v>204318</v>
      </c>
      <c r="N20" s="144">
        <v>600</v>
      </c>
      <c r="O20" s="107"/>
      <c r="P20" s="2" t="s">
        <v>121</v>
      </c>
      <c r="Q20" s="3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</row>
    <row r="21" spans="1:100" ht="27" customHeight="1" x14ac:dyDescent="0.25">
      <c r="A21" s="15"/>
      <c r="B21" s="203"/>
      <c r="C21" s="203"/>
      <c r="D21" s="198" t="s">
        <v>122</v>
      </c>
      <c r="E21" s="203">
        <v>2013</v>
      </c>
      <c r="F21" s="203" t="s">
        <v>123</v>
      </c>
      <c r="G21" s="52" t="s">
        <v>124</v>
      </c>
      <c r="H21" s="160">
        <v>75000</v>
      </c>
      <c r="I21" s="160">
        <v>75000</v>
      </c>
      <c r="J21" s="160"/>
      <c r="K21" s="160"/>
      <c r="L21" s="160"/>
      <c r="M21" s="160">
        <v>75000</v>
      </c>
      <c r="N21" s="160">
        <v>3000</v>
      </c>
      <c r="O21" s="203"/>
      <c r="P21" s="65" t="s">
        <v>125</v>
      </c>
      <c r="Q21" s="3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</row>
    <row r="22" spans="1:100" ht="27" customHeight="1" x14ac:dyDescent="0.25">
      <c r="A22" s="15"/>
      <c r="B22" s="203"/>
      <c r="C22" s="203"/>
      <c r="D22" s="198" t="s">
        <v>126</v>
      </c>
      <c r="E22" s="203">
        <v>2013</v>
      </c>
      <c r="F22" s="203" t="s">
        <v>127</v>
      </c>
      <c r="G22" s="52" t="s">
        <v>124</v>
      </c>
      <c r="H22" s="160">
        <v>150000</v>
      </c>
      <c r="I22" s="160">
        <v>150000</v>
      </c>
      <c r="J22" s="160"/>
      <c r="K22" s="160"/>
      <c r="L22" s="160"/>
      <c r="M22" s="160">
        <v>150000</v>
      </c>
      <c r="N22" s="160">
        <v>6000</v>
      </c>
      <c r="O22" s="160"/>
      <c r="P22" s="65" t="s">
        <v>128</v>
      </c>
      <c r="Q22" s="3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</row>
    <row r="23" spans="1:100" ht="40.5" customHeight="1" x14ac:dyDescent="0.25">
      <c r="A23" s="15"/>
      <c r="B23" s="203"/>
      <c r="C23" s="203"/>
      <c r="D23" s="198" t="s">
        <v>129</v>
      </c>
      <c r="E23" s="203">
        <v>2013</v>
      </c>
      <c r="F23" s="203" t="s">
        <v>130</v>
      </c>
      <c r="G23" s="167" t="s">
        <v>131</v>
      </c>
      <c r="H23" s="160">
        <v>400000</v>
      </c>
      <c r="I23" s="160">
        <v>400000</v>
      </c>
      <c r="J23" s="160"/>
      <c r="K23" s="160"/>
      <c r="L23" s="160"/>
      <c r="M23" s="160">
        <v>0</v>
      </c>
      <c r="N23" s="160">
        <v>5000</v>
      </c>
      <c r="O23" s="160"/>
      <c r="P23" s="189" t="s">
        <v>132</v>
      </c>
      <c r="Q23" s="3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</row>
    <row r="24" spans="1:100" ht="27" customHeight="1" x14ac:dyDescent="0.25">
      <c r="A24" s="192"/>
      <c r="B24" s="60"/>
      <c r="C24" s="60"/>
      <c r="D24" s="149"/>
      <c r="E24" s="27"/>
      <c r="F24" s="27"/>
      <c r="G24" s="54" t="s">
        <v>35</v>
      </c>
      <c r="H24" s="153">
        <f t="shared" ref="H24:O24" si="1">SUM(H20:H23)</f>
        <v>825000</v>
      </c>
      <c r="I24" s="153">
        <f t="shared" si="1"/>
        <v>894000</v>
      </c>
      <c r="J24" s="153">
        <f t="shared" si="1"/>
        <v>0</v>
      </c>
      <c r="K24" s="153">
        <f t="shared" si="1"/>
        <v>0</v>
      </c>
      <c r="L24" s="153">
        <f t="shared" si="1"/>
        <v>67479</v>
      </c>
      <c r="M24" s="153">
        <f t="shared" si="1"/>
        <v>429318</v>
      </c>
      <c r="N24" s="153">
        <f t="shared" si="1"/>
        <v>14600</v>
      </c>
      <c r="O24" s="153">
        <f t="shared" si="1"/>
        <v>0</v>
      </c>
      <c r="P24" s="163"/>
      <c r="Q24" s="3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</row>
    <row r="25" spans="1:100" ht="27" customHeight="1" x14ac:dyDescent="0.25">
      <c r="A25" s="225"/>
      <c r="B25" s="121"/>
      <c r="C25" s="121"/>
      <c r="D25" s="157"/>
      <c r="E25" s="156"/>
      <c r="F25" s="156"/>
      <c r="G25" s="156"/>
      <c r="H25" s="164"/>
      <c r="I25" s="164"/>
      <c r="J25" s="164"/>
      <c r="K25" s="164"/>
      <c r="L25" s="164"/>
      <c r="M25" s="164"/>
      <c r="N25" s="164"/>
      <c r="O25" s="164"/>
      <c r="P25" s="210"/>
      <c r="Q25" s="3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</row>
    <row r="26" spans="1:100" ht="26.25" customHeight="1" x14ac:dyDescent="0.25">
      <c r="A26" s="192"/>
      <c r="B26" s="60"/>
      <c r="C26" s="60"/>
      <c r="D26" s="60"/>
      <c r="E26" s="60"/>
      <c r="F26" s="60"/>
      <c r="G26" s="54" t="s">
        <v>47</v>
      </c>
      <c r="H26" s="153">
        <f>(H10+H18)+H24</f>
        <v>5310000</v>
      </c>
      <c r="I26" s="153">
        <f>(I10+I18)+I24</f>
        <v>7010652</v>
      </c>
      <c r="J26" s="153">
        <f>(J10+J18)+J24</f>
        <v>350000</v>
      </c>
      <c r="K26" s="153">
        <f>(K10+K18)+K24</f>
        <v>4495372</v>
      </c>
      <c r="L26" s="153">
        <f>(L10+L18)+L24</f>
        <v>719277</v>
      </c>
      <c r="M26" s="153">
        <f>(30016+M18)+M24</f>
        <v>1078816</v>
      </c>
      <c r="N26" s="153">
        <f>(N10+N18)+N24</f>
        <v>160500</v>
      </c>
      <c r="O26" s="54">
        <f>(O10+O18)+O24</f>
        <v>0</v>
      </c>
      <c r="P26" s="86"/>
      <c r="Q26" s="3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</row>
  </sheetData>
  <mergeCells count="16">
    <mergeCell ref="P3:P4"/>
    <mergeCell ref="K3:K4"/>
    <mergeCell ref="L3:L4"/>
    <mergeCell ref="M3:M4"/>
    <mergeCell ref="N3:N4"/>
    <mergeCell ref="O3:O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"/>
  <sheetViews>
    <sheetView workbookViewId="0">
      <selection activeCell="H16" sqref="H16"/>
    </sheetView>
  </sheetViews>
  <sheetFormatPr defaultColWidth="8" defaultRowHeight="12.75" customHeight="1" x14ac:dyDescent="0.25"/>
  <cols>
    <col min="1" max="1" width="14.109375" customWidth="1"/>
    <col min="2" max="2" width="10" customWidth="1"/>
    <col min="3" max="3" width="10.109375" customWidth="1"/>
    <col min="4" max="4" width="14.88671875" customWidth="1"/>
    <col min="5" max="5" width="8.5546875" customWidth="1"/>
    <col min="6" max="6" width="21.109375" customWidth="1"/>
    <col min="7" max="7" width="12.33203125" customWidth="1"/>
    <col min="8" max="8" width="12.6640625" customWidth="1"/>
    <col min="9" max="9" width="12.44140625" customWidth="1"/>
    <col min="10" max="10" width="10.33203125" customWidth="1"/>
    <col min="11" max="11" width="12.88671875" customWidth="1"/>
    <col min="12" max="12" width="11" customWidth="1"/>
    <col min="13" max="13" width="11.5546875" customWidth="1"/>
    <col min="14" max="14" width="10" customWidth="1"/>
    <col min="15" max="16" width="11" customWidth="1"/>
    <col min="17" max="17" width="42" customWidth="1"/>
  </cols>
  <sheetData>
    <row r="1" spans="1:256" ht="20.25" customHeight="1" x14ac:dyDescent="0.4">
      <c r="A1" s="399" t="s">
        <v>133</v>
      </c>
      <c r="B1" s="399"/>
      <c r="C1" s="399"/>
      <c r="D1" s="399"/>
      <c r="E1" s="399"/>
      <c r="F1" s="399"/>
      <c r="G1" s="399"/>
      <c r="H1" s="399"/>
      <c r="I1" s="176"/>
      <c r="J1" s="176"/>
      <c r="K1" s="176"/>
      <c r="L1" s="176"/>
      <c r="M1" s="176"/>
      <c r="N1" s="176"/>
      <c r="O1" s="176"/>
      <c r="P1" s="176"/>
      <c r="Q1" s="42" t="str">
        <f>Cover!N1</f>
        <v>2014Clearwater AOP</v>
      </c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6"/>
      <c r="CC1" s="176"/>
      <c r="CD1" s="176"/>
      <c r="CE1" s="176"/>
      <c r="CF1" s="176"/>
      <c r="CG1" s="176"/>
      <c r="CH1" s="176"/>
      <c r="CI1" s="176"/>
      <c r="CJ1" s="176"/>
      <c r="CK1" s="176"/>
      <c r="CL1" s="176"/>
      <c r="CM1" s="176"/>
      <c r="CN1" s="176"/>
      <c r="CO1" s="176"/>
      <c r="CP1" s="176"/>
      <c r="CQ1" s="176"/>
      <c r="CR1" s="176"/>
      <c r="CS1" s="176"/>
      <c r="CT1" s="176"/>
      <c r="CU1" s="176"/>
      <c r="CV1" s="176"/>
      <c r="CW1" s="176"/>
      <c r="CX1" s="176"/>
      <c r="CY1" s="176"/>
      <c r="CZ1" s="176"/>
      <c r="DA1" s="176"/>
      <c r="DB1" s="176"/>
      <c r="DC1" s="176"/>
      <c r="DD1" s="176"/>
      <c r="DE1" s="176"/>
      <c r="DF1" s="176"/>
      <c r="DG1" s="176"/>
      <c r="DH1" s="176"/>
      <c r="DI1" s="176"/>
      <c r="DJ1" s="176"/>
      <c r="DK1" s="176"/>
      <c r="DL1" s="176"/>
      <c r="DM1" s="176"/>
      <c r="DN1" s="176"/>
      <c r="DO1" s="176"/>
      <c r="DP1" s="176"/>
      <c r="DQ1" s="176"/>
      <c r="DR1" s="176"/>
      <c r="DS1" s="176"/>
      <c r="DT1" s="176"/>
      <c r="DU1" s="176"/>
      <c r="DV1" s="176"/>
      <c r="DW1" s="176"/>
      <c r="DX1" s="176"/>
      <c r="DY1" s="176"/>
      <c r="DZ1" s="176"/>
      <c r="EA1" s="176"/>
      <c r="EB1" s="176"/>
      <c r="EC1" s="176"/>
      <c r="ED1" s="176"/>
      <c r="EE1" s="176"/>
      <c r="EF1" s="176"/>
      <c r="EG1" s="176"/>
      <c r="EH1" s="176"/>
      <c r="EI1" s="176"/>
      <c r="EJ1" s="176"/>
      <c r="EK1" s="176"/>
      <c r="EL1" s="176"/>
      <c r="EM1" s="176"/>
      <c r="EN1" s="176"/>
      <c r="EO1" s="176"/>
      <c r="EP1" s="176"/>
      <c r="EQ1" s="176"/>
      <c r="ER1" s="176"/>
      <c r="ES1" s="176"/>
      <c r="ET1" s="176"/>
      <c r="EU1" s="176"/>
      <c r="EV1" s="176"/>
      <c r="EW1" s="176"/>
      <c r="EX1" s="176"/>
      <c r="EY1" s="176"/>
      <c r="EZ1" s="176"/>
      <c r="FA1" s="176"/>
      <c r="FB1" s="176"/>
      <c r="FC1" s="176"/>
      <c r="FD1" s="176"/>
      <c r="FE1" s="176"/>
      <c r="FF1" s="176"/>
      <c r="FG1" s="176"/>
      <c r="FH1" s="176"/>
      <c r="FI1" s="176"/>
      <c r="FJ1" s="176"/>
      <c r="FK1" s="176"/>
      <c r="FL1" s="176"/>
      <c r="FM1" s="176"/>
      <c r="FN1" s="176"/>
      <c r="FO1" s="176"/>
      <c r="FP1" s="176"/>
      <c r="FQ1" s="176"/>
      <c r="FR1" s="176"/>
      <c r="FS1" s="176"/>
      <c r="FT1" s="176"/>
      <c r="FU1" s="176"/>
      <c r="FV1" s="176"/>
      <c r="FW1" s="176"/>
      <c r="FX1" s="176"/>
      <c r="FY1" s="176"/>
      <c r="FZ1" s="176"/>
      <c r="GA1" s="176"/>
      <c r="GB1" s="176"/>
      <c r="GC1" s="176"/>
      <c r="GD1" s="176"/>
      <c r="GE1" s="176"/>
      <c r="GF1" s="176"/>
      <c r="GG1" s="176"/>
      <c r="GH1" s="176"/>
      <c r="GI1" s="176"/>
      <c r="GJ1" s="176"/>
      <c r="GK1" s="176"/>
      <c r="GL1" s="176"/>
      <c r="GM1" s="176"/>
      <c r="GN1" s="176"/>
      <c r="GO1" s="176"/>
      <c r="GP1" s="176"/>
      <c r="GQ1" s="176"/>
      <c r="GR1" s="176"/>
      <c r="GS1" s="176"/>
      <c r="GT1" s="176"/>
      <c r="GU1" s="176"/>
      <c r="GV1" s="176"/>
      <c r="GW1" s="176"/>
      <c r="GX1" s="176"/>
      <c r="GY1" s="176"/>
      <c r="GZ1" s="176"/>
      <c r="HA1" s="176"/>
      <c r="HB1" s="176"/>
      <c r="HC1" s="176"/>
      <c r="HD1" s="176"/>
      <c r="HE1" s="176"/>
      <c r="HF1" s="176"/>
      <c r="HG1" s="176"/>
      <c r="HH1" s="176"/>
      <c r="HI1" s="176"/>
      <c r="HJ1" s="176"/>
      <c r="HK1" s="176"/>
      <c r="HL1" s="176"/>
      <c r="HM1" s="176"/>
      <c r="HN1" s="176"/>
      <c r="HO1" s="176"/>
      <c r="HP1" s="176"/>
      <c r="HQ1" s="176"/>
      <c r="HR1" s="176"/>
      <c r="HS1" s="176"/>
      <c r="HT1" s="176"/>
      <c r="HU1" s="176"/>
      <c r="HV1" s="176"/>
      <c r="HW1" s="176"/>
      <c r="HX1" s="176"/>
      <c r="HY1" s="176"/>
      <c r="HZ1" s="176"/>
      <c r="IA1" s="176"/>
      <c r="IB1" s="176"/>
      <c r="IC1" s="176"/>
      <c r="ID1" s="176"/>
      <c r="IE1" s="176"/>
      <c r="IF1" s="176"/>
      <c r="IG1" s="176"/>
      <c r="IH1" s="176"/>
      <c r="II1" s="176"/>
      <c r="IJ1" s="176"/>
      <c r="IK1" s="176"/>
      <c r="IL1" s="176"/>
      <c r="IM1" s="176"/>
      <c r="IN1" s="176"/>
      <c r="IO1" s="176"/>
      <c r="IP1" s="176"/>
      <c r="IQ1" s="176"/>
      <c r="IR1" s="176"/>
      <c r="IS1" s="176"/>
      <c r="IT1" s="176"/>
      <c r="IU1" s="176"/>
      <c r="IV1" s="176"/>
    </row>
    <row r="2" spans="1:256" ht="13.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S2" s="176"/>
      <c r="IT2" s="176"/>
      <c r="IU2" s="176"/>
      <c r="IV2" s="176"/>
    </row>
    <row r="3" spans="1:256" ht="13.2" x14ac:dyDescent="0.25">
      <c r="A3" s="426" t="s">
        <v>5</v>
      </c>
      <c r="B3" s="428" t="s">
        <v>6</v>
      </c>
      <c r="C3" s="428" t="s">
        <v>7</v>
      </c>
      <c r="D3" s="428" t="s">
        <v>8</v>
      </c>
      <c r="E3" s="428" t="s">
        <v>9</v>
      </c>
      <c r="F3" s="428" t="s">
        <v>10</v>
      </c>
      <c r="G3" s="428" t="s">
        <v>76</v>
      </c>
      <c r="H3" s="428" t="s">
        <v>12</v>
      </c>
      <c r="I3" s="428" t="s">
        <v>13</v>
      </c>
      <c r="J3" s="428" t="s">
        <v>14</v>
      </c>
      <c r="K3" s="428" t="s">
        <v>15</v>
      </c>
      <c r="L3" s="428" t="s">
        <v>16</v>
      </c>
      <c r="M3" s="428" t="s">
        <v>17</v>
      </c>
      <c r="N3" s="428" t="s">
        <v>18</v>
      </c>
      <c r="O3" s="428" t="s">
        <v>19</v>
      </c>
      <c r="P3" s="428" t="s">
        <v>77</v>
      </c>
      <c r="Q3" s="430" t="s">
        <v>20</v>
      </c>
      <c r="R3" s="3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B3" s="176"/>
      <c r="DC3" s="176"/>
      <c r="DD3" s="176"/>
      <c r="DE3" s="176"/>
      <c r="DF3" s="176"/>
      <c r="DG3" s="176"/>
      <c r="DH3" s="176"/>
      <c r="DI3" s="176"/>
      <c r="DJ3" s="176"/>
      <c r="DK3" s="176"/>
      <c r="DL3" s="176"/>
      <c r="DM3" s="176"/>
      <c r="DN3" s="176"/>
      <c r="DO3" s="176"/>
      <c r="DP3" s="176"/>
      <c r="DQ3" s="176"/>
      <c r="DR3" s="176"/>
      <c r="DS3" s="176"/>
      <c r="DT3" s="176"/>
      <c r="DU3" s="176"/>
      <c r="DV3" s="176"/>
      <c r="DW3" s="176"/>
      <c r="DX3" s="176"/>
      <c r="DY3" s="176"/>
      <c r="DZ3" s="176"/>
      <c r="EA3" s="176"/>
      <c r="EB3" s="176"/>
      <c r="EC3" s="176"/>
      <c r="ED3" s="176"/>
      <c r="EE3" s="176"/>
      <c r="EF3" s="176"/>
      <c r="EG3" s="176"/>
      <c r="EH3" s="176"/>
      <c r="EI3" s="176"/>
      <c r="EJ3" s="176"/>
      <c r="EK3" s="176"/>
      <c r="EL3" s="176"/>
      <c r="EM3" s="176"/>
      <c r="EN3" s="176"/>
      <c r="EO3" s="176"/>
      <c r="EP3" s="176"/>
      <c r="EQ3" s="176"/>
      <c r="ER3" s="176"/>
      <c r="ES3" s="176"/>
      <c r="ET3" s="176"/>
      <c r="EU3" s="176"/>
      <c r="EV3" s="176"/>
      <c r="EW3" s="176"/>
      <c r="EX3" s="176"/>
      <c r="EY3" s="176"/>
      <c r="EZ3" s="176"/>
      <c r="FA3" s="176"/>
      <c r="FB3" s="176"/>
      <c r="FC3" s="176"/>
      <c r="FD3" s="176"/>
      <c r="FE3" s="176"/>
      <c r="FF3" s="176"/>
      <c r="FG3" s="176"/>
      <c r="FH3" s="176"/>
      <c r="FI3" s="176"/>
      <c r="FJ3" s="176"/>
      <c r="FK3" s="176"/>
      <c r="FL3" s="176"/>
      <c r="FM3" s="176"/>
      <c r="FN3" s="176"/>
      <c r="FO3" s="176"/>
      <c r="FP3" s="176"/>
      <c r="FQ3" s="176"/>
      <c r="FR3" s="176"/>
      <c r="FS3" s="176"/>
      <c r="FT3" s="176"/>
      <c r="FU3" s="176"/>
      <c r="FV3" s="176"/>
      <c r="FW3" s="176"/>
      <c r="FX3" s="176"/>
      <c r="FY3" s="176"/>
      <c r="FZ3" s="176"/>
      <c r="GA3" s="176"/>
      <c r="GB3" s="176"/>
      <c r="GC3" s="176"/>
      <c r="GD3" s="176"/>
      <c r="GE3" s="176"/>
      <c r="GF3" s="176"/>
      <c r="GG3" s="176"/>
      <c r="GH3" s="176"/>
      <c r="GI3" s="176"/>
      <c r="GJ3" s="176"/>
      <c r="GK3" s="176"/>
      <c r="GL3" s="176"/>
      <c r="GM3" s="176"/>
      <c r="GN3" s="176"/>
      <c r="GO3" s="176"/>
      <c r="GP3" s="176"/>
      <c r="GQ3" s="176"/>
      <c r="GR3" s="176"/>
      <c r="GS3" s="176"/>
      <c r="GT3" s="176"/>
      <c r="GU3" s="176"/>
      <c r="GV3" s="176"/>
      <c r="GW3" s="176"/>
      <c r="GX3" s="176"/>
      <c r="GY3" s="176"/>
      <c r="GZ3" s="176"/>
      <c r="HA3" s="176"/>
      <c r="HB3" s="176"/>
      <c r="HC3" s="176"/>
      <c r="HD3" s="176"/>
      <c r="HE3" s="176"/>
      <c r="HF3" s="176"/>
      <c r="HG3" s="176"/>
      <c r="HH3" s="176"/>
      <c r="HI3" s="176"/>
      <c r="HJ3" s="176"/>
      <c r="HK3" s="176"/>
      <c r="HL3" s="176"/>
      <c r="HM3" s="176"/>
      <c r="HN3" s="176"/>
      <c r="HO3" s="176"/>
      <c r="HP3" s="176"/>
      <c r="HQ3" s="176"/>
      <c r="HR3" s="176"/>
      <c r="HS3" s="176"/>
      <c r="HT3" s="176"/>
      <c r="HU3" s="176"/>
      <c r="HV3" s="176"/>
      <c r="HW3" s="176"/>
      <c r="HX3" s="176"/>
      <c r="HY3" s="176"/>
      <c r="HZ3" s="176"/>
      <c r="IA3" s="176"/>
      <c r="IB3" s="176"/>
      <c r="IC3" s="176"/>
      <c r="ID3" s="176"/>
      <c r="IE3" s="176"/>
      <c r="IF3" s="176"/>
      <c r="IG3" s="176"/>
      <c r="IH3" s="176"/>
      <c r="II3" s="176"/>
      <c r="IJ3" s="176"/>
      <c r="IK3" s="176"/>
      <c r="IL3" s="176"/>
      <c r="IM3" s="176"/>
      <c r="IN3" s="176"/>
      <c r="IO3" s="176"/>
      <c r="IP3" s="176"/>
      <c r="IQ3" s="176"/>
      <c r="IR3" s="176"/>
      <c r="IS3" s="176"/>
      <c r="IT3" s="176"/>
      <c r="IU3" s="176"/>
      <c r="IV3" s="176"/>
    </row>
    <row r="4" spans="1:256" s="176" customFormat="1" ht="13.5" customHeight="1" x14ac:dyDescent="0.25">
      <c r="A4" s="427"/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1"/>
      <c r="R4" s="36"/>
    </row>
    <row r="5" spans="1:256" ht="39.75" customHeight="1" x14ac:dyDescent="0.25">
      <c r="A5" s="200" t="s">
        <v>21</v>
      </c>
      <c r="B5" s="20" t="s">
        <v>22</v>
      </c>
      <c r="C5" s="20" t="s">
        <v>88</v>
      </c>
      <c r="D5" s="20" t="s">
        <v>89</v>
      </c>
      <c r="E5" s="20">
        <v>2013</v>
      </c>
      <c r="F5" s="20" t="s">
        <v>21</v>
      </c>
      <c r="G5" s="29" t="s">
        <v>134</v>
      </c>
      <c r="H5" s="34">
        <v>1050000</v>
      </c>
      <c r="I5" s="34">
        <v>1470000</v>
      </c>
      <c r="J5" s="172"/>
      <c r="K5" s="34">
        <v>1350000</v>
      </c>
      <c r="L5" s="155">
        <v>120000</v>
      </c>
      <c r="M5" s="155"/>
      <c r="N5" s="155">
        <v>52000</v>
      </c>
      <c r="O5" s="155"/>
      <c r="P5" s="145" t="s">
        <v>22</v>
      </c>
      <c r="Q5" s="199" t="s">
        <v>135</v>
      </c>
      <c r="R5" s="3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6"/>
      <c r="DY5" s="176"/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76"/>
      <c r="FO5" s="176"/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76"/>
      <c r="GJ5" s="176"/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76"/>
      <c r="HE5" s="176"/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6"/>
      <c r="HZ5" s="176"/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76"/>
      <c r="IU5" s="176"/>
      <c r="IV5" s="176"/>
    </row>
    <row r="6" spans="1:256" ht="27" customHeight="1" x14ac:dyDescent="0.25">
      <c r="A6" s="200" t="s">
        <v>21</v>
      </c>
      <c r="B6" s="20" t="s">
        <v>22</v>
      </c>
      <c r="C6" s="20" t="s">
        <v>88</v>
      </c>
      <c r="D6" s="20" t="s">
        <v>89</v>
      </c>
      <c r="E6" s="20">
        <v>2013</v>
      </c>
      <c r="F6" s="20" t="s">
        <v>136</v>
      </c>
      <c r="G6" s="29"/>
      <c r="H6" s="34">
        <v>300000</v>
      </c>
      <c r="I6" s="34">
        <v>300000</v>
      </c>
      <c r="J6" s="172">
        <v>300000</v>
      </c>
      <c r="K6" s="34"/>
      <c r="L6" s="155"/>
      <c r="M6" s="155"/>
      <c r="N6" s="155"/>
      <c r="O6" s="155"/>
      <c r="P6" s="145"/>
      <c r="Q6" s="199" t="s">
        <v>137</v>
      </c>
      <c r="R6" s="3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</row>
    <row r="7" spans="1:256" ht="45" customHeight="1" x14ac:dyDescent="0.25">
      <c r="A7" s="200" t="s">
        <v>98</v>
      </c>
      <c r="B7" s="20" t="s">
        <v>22</v>
      </c>
      <c r="C7" s="20" t="s">
        <v>88</v>
      </c>
      <c r="D7" s="20" t="s">
        <v>99</v>
      </c>
      <c r="E7" s="20">
        <v>2013</v>
      </c>
      <c r="F7" s="20" t="s">
        <v>98</v>
      </c>
      <c r="G7" s="29" t="s">
        <v>138</v>
      </c>
      <c r="H7" s="34">
        <v>600000</v>
      </c>
      <c r="I7" s="34">
        <v>600000</v>
      </c>
      <c r="J7" s="34">
        <v>50000</v>
      </c>
      <c r="K7" s="34">
        <v>450000</v>
      </c>
      <c r="L7" s="155">
        <v>100000</v>
      </c>
      <c r="M7" s="155"/>
      <c r="N7" s="103">
        <v>12300</v>
      </c>
      <c r="O7" s="155"/>
      <c r="P7" s="145" t="s">
        <v>22</v>
      </c>
      <c r="Q7" s="35" t="s">
        <v>101</v>
      </c>
      <c r="R7" s="3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</row>
    <row r="8" spans="1:256" ht="27" customHeight="1" x14ac:dyDescent="0.25">
      <c r="A8" s="192"/>
      <c r="B8" s="60"/>
      <c r="C8" s="60"/>
      <c r="D8" s="60"/>
      <c r="E8" s="60"/>
      <c r="F8" s="60"/>
      <c r="G8" s="54" t="s">
        <v>35</v>
      </c>
      <c r="H8" s="153">
        <f>SUM(H5:H7)</f>
        <v>1950000</v>
      </c>
      <c r="I8" s="153">
        <f>SUM(I5:I7)</f>
        <v>2370000</v>
      </c>
      <c r="J8" s="153">
        <f>SUM(J5:J7)</f>
        <v>350000</v>
      </c>
      <c r="K8" s="153">
        <f>SUM(K5:K7)</f>
        <v>1800000</v>
      </c>
      <c r="L8" s="153">
        <f>SUM(L5:L7)</f>
        <v>220000</v>
      </c>
      <c r="M8" s="153"/>
      <c r="N8" s="153">
        <f>SUM(N5:N7)</f>
        <v>64300</v>
      </c>
      <c r="O8" s="153">
        <f>SUM(O5:O7)</f>
        <v>0</v>
      </c>
      <c r="P8" s="162"/>
      <c r="Q8" s="86"/>
      <c r="R8" s="3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</row>
    <row r="9" spans="1:256" ht="27" customHeight="1" x14ac:dyDescent="0.25">
      <c r="A9" s="158"/>
      <c r="B9" s="91"/>
      <c r="C9" s="91"/>
      <c r="D9" s="91"/>
      <c r="E9" s="91"/>
      <c r="F9" s="91"/>
      <c r="G9" s="91"/>
      <c r="H9" s="218"/>
      <c r="I9" s="218"/>
      <c r="J9" s="218"/>
      <c r="K9" s="218"/>
      <c r="L9" s="218"/>
      <c r="M9" s="218"/>
      <c r="N9" s="218"/>
      <c r="O9" s="218"/>
      <c r="P9" s="218"/>
      <c r="Q9" s="45"/>
      <c r="R9" s="3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</row>
    <row r="10" spans="1:256" ht="51.75" customHeight="1" x14ac:dyDescent="0.25">
      <c r="A10" s="53" t="s">
        <v>36</v>
      </c>
      <c r="B10" s="99" t="s">
        <v>37</v>
      </c>
      <c r="C10" s="99" t="s">
        <v>88</v>
      </c>
      <c r="D10" s="99" t="s">
        <v>102</v>
      </c>
      <c r="E10" s="99">
        <v>2013</v>
      </c>
      <c r="F10" s="99" t="s">
        <v>103</v>
      </c>
      <c r="G10" s="107" t="s">
        <v>139</v>
      </c>
      <c r="H10" s="144">
        <v>1100000</v>
      </c>
      <c r="I10" s="144">
        <v>1180000</v>
      </c>
      <c r="J10" s="144">
        <v>0</v>
      </c>
      <c r="K10" s="144">
        <v>1060000</v>
      </c>
      <c r="L10" s="144">
        <v>120000</v>
      </c>
      <c r="M10" s="144">
        <v>0</v>
      </c>
      <c r="N10" s="144">
        <v>17100</v>
      </c>
      <c r="O10" s="144"/>
      <c r="P10" s="80" t="s">
        <v>37</v>
      </c>
      <c r="Q10" s="171" t="s">
        <v>105</v>
      </c>
      <c r="R10" s="3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</row>
    <row r="11" spans="1:256" ht="39" customHeight="1" x14ac:dyDescent="0.25">
      <c r="A11" s="15"/>
      <c r="B11" s="203"/>
      <c r="C11" s="203"/>
      <c r="D11" s="203" t="s">
        <v>140</v>
      </c>
      <c r="E11" s="203">
        <v>2013</v>
      </c>
      <c r="F11" s="203" t="s">
        <v>27</v>
      </c>
      <c r="G11" s="198" t="s">
        <v>139</v>
      </c>
      <c r="H11" s="160">
        <v>400000</v>
      </c>
      <c r="I11" s="160">
        <v>420000</v>
      </c>
      <c r="J11" s="160">
        <v>0</v>
      </c>
      <c r="K11" s="160">
        <v>300000</v>
      </c>
      <c r="L11" s="160">
        <v>120000</v>
      </c>
      <c r="M11" s="160">
        <v>0</v>
      </c>
      <c r="N11" s="160">
        <v>17100</v>
      </c>
      <c r="O11" s="160"/>
      <c r="P11" s="112" t="s">
        <v>37</v>
      </c>
      <c r="Q11" s="189" t="s">
        <v>141</v>
      </c>
      <c r="R11" s="3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</row>
    <row r="12" spans="1:256" ht="42" customHeight="1" x14ac:dyDescent="0.25">
      <c r="A12" s="15"/>
      <c r="B12" s="203"/>
      <c r="C12" s="203"/>
      <c r="D12" s="203" t="s">
        <v>142</v>
      </c>
      <c r="E12" s="203">
        <v>2013</v>
      </c>
      <c r="F12" s="203" t="s">
        <v>27</v>
      </c>
      <c r="G12" s="198" t="s">
        <v>139</v>
      </c>
      <c r="H12" s="160">
        <v>235000</v>
      </c>
      <c r="I12" s="160">
        <v>280000</v>
      </c>
      <c r="J12" s="160">
        <v>0</v>
      </c>
      <c r="K12" s="160">
        <v>160000</v>
      </c>
      <c r="L12" s="85">
        <v>120000</v>
      </c>
      <c r="M12" s="85">
        <v>0</v>
      </c>
      <c r="N12" s="160">
        <v>4800</v>
      </c>
      <c r="O12" s="160"/>
      <c r="P12" s="160" t="s">
        <v>37</v>
      </c>
      <c r="Q12" s="189" t="s">
        <v>143</v>
      </c>
      <c r="R12" s="3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</row>
    <row r="13" spans="1:256" ht="27.75" customHeight="1" x14ac:dyDescent="0.25">
      <c r="A13" s="15"/>
      <c r="B13" s="203"/>
      <c r="C13" s="203"/>
      <c r="D13" s="203" t="s">
        <v>102</v>
      </c>
      <c r="E13" s="203">
        <v>2013</v>
      </c>
      <c r="F13" s="203" t="s">
        <v>108</v>
      </c>
      <c r="G13" s="198" t="s">
        <v>139</v>
      </c>
      <c r="H13" s="160">
        <v>400000</v>
      </c>
      <c r="I13" s="160">
        <v>425000</v>
      </c>
      <c r="J13" s="160"/>
      <c r="K13" s="136">
        <v>145000</v>
      </c>
      <c r="L13" s="160">
        <v>120000</v>
      </c>
      <c r="M13" s="160">
        <v>135000</v>
      </c>
      <c r="N13" s="160">
        <v>17100</v>
      </c>
      <c r="O13" s="160"/>
      <c r="P13" s="203" t="s">
        <v>37</v>
      </c>
      <c r="Q13" s="189"/>
      <c r="R13" s="3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6"/>
    </row>
    <row r="14" spans="1:256" ht="31.5" customHeight="1" x14ac:dyDescent="0.25">
      <c r="A14" s="15"/>
      <c r="B14" s="203"/>
      <c r="C14" s="203"/>
      <c r="D14" s="203" t="s">
        <v>102</v>
      </c>
      <c r="E14" s="203">
        <v>2013</v>
      </c>
      <c r="F14" s="198" t="s">
        <v>144</v>
      </c>
      <c r="G14" s="198" t="s">
        <v>139</v>
      </c>
      <c r="H14" s="160">
        <v>200000</v>
      </c>
      <c r="I14" s="136">
        <v>200000</v>
      </c>
      <c r="J14" s="136">
        <v>0</v>
      </c>
      <c r="K14" s="160">
        <v>0</v>
      </c>
      <c r="L14" s="160">
        <v>66000</v>
      </c>
      <c r="M14" s="160">
        <v>134000</v>
      </c>
      <c r="N14" s="160">
        <v>595</v>
      </c>
      <c r="O14" s="160" t="s">
        <v>145</v>
      </c>
      <c r="P14" s="112" t="s">
        <v>37</v>
      </c>
      <c r="Q14" s="189" t="s">
        <v>146</v>
      </c>
      <c r="R14" s="36" t="s">
        <v>147</v>
      </c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</row>
    <row r="15" spans="1:256" ht="43.5" customHeight="1" x14ac:dyDescent="0.25">
      <c r="A15" s="15" t="s">
        <v>36</v>
      </c>
      <c r="B15" s="203" t="s">
        <v>37</v>
      </c>
      <c r="C15" s="203" t="s">
        <v>148</v>
      </c>
      <c r="D15" s="203" t="s">
        <v>114</v>
      </c>
      <c r="E15" s="203">
        <v>2013</v>
      </c>
      <c r="F15" s="203" t="s">
        <v>115</v>
      </c>
      <c r="G15" s="198" t="s">
        <v>139</v>
      </c>
      <c r="H15" s="160">
        <v>600000</v>
      </c>
      <c r="I15" s="160">
        <v>600000</v>
      </c>
      <c r="J15" s="160">
        <v>0</v>
      </c>
      <c r="K15" s="160">
        <v>0</v>
      </c>
      <c r="L15" s="160"/>
      <c r="M15" s="160">
        <v>600000</v>
      </c>
      <c r="N15" s="160">
        <v>25500</v>
      </c>
      <c r="O15" s="203"/>
      <c r="P15" s="203"/>
      <c r="Q15" s="324" t="s">
        <v>316</v>
      </c>
      <c r="R15" s="3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  <c r="IM15" s="176"/>
      <c r="IN15" s="176"/>
      <c r="IO15" s="176"/>
      <c r="IP15" s="176"/>
      <c r="IQ15" s="176"/>
      <c r="IR15" s="176"/>
      <c r="IS15" s="176"/>
      <c r="IT15" s="176"/>
      <c r="IU15" s="176"/>
      <c r="IV15" s="176"/>
    </row>
    <row r="16" spans="1:256" ht="27.75" customHeight="1" x14ac:dyDescent="0.25">
      <c r="A16" s="192"/>
      <c r="B16" s="60"/>
      <c r="C16" s="60"/>
      <c r="D16" s="60"/>
      <c r="E16" s="60"/>
      <c r="F16" s="60"/>
      <c r="G16" s="54" t="s">
        <v>35</v>
      </c>
      <c r="H16" s="153">
        <f>SUM(H10:H13,H15)</f>
        <v>2735000</v>
      </c>
      <c r="I16" s="153">
        <f>SUM(I10:I13,I15)</f>
        <v>2905000</v>
      </c>
      <c r="J16" s="153">
        <f>SUM(J10:J13,J15)</f>
        <v>0</v>
      </c>
      <c r="K16" s="153">
        <f>SUM(K10:K13,K15)</f>
        <v>1665000</v>
      </c>
      <c r="L16" s="153">
        <f>SUM(L10:L14,L15)</f>
        <v>546000</v>
      </c>
      <c r="M16" s="153">
        <f>SUM(M10:M13,M15)</f>
        <v>735000</v>
      </c>
      <c r="N16" s="153">
        <f>SUM(N10:N13,N15)</f>
        <v>81600</v>
      </c>
      <c r="O16" s="153">
        <f>SUM(O10:O15)</f>
        <v>0</v>
      </c>
      <c r="P16" s="60"/>
      <c r="Q16" s="86"/>
      <c r="R16" s="3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  <c r="IU16" s="176"/>
      <c r="IV16" s="176"/>
    </row>
    <row r="17" spans="1:256" ht="27.75" customHeight="1" x14ac:dyDescent="0.25">
      <c r="A17" s="170"/>
      <c r="B17" s="227"/>
      <c r="C17" s="227"/>
      <c r="D17" s="91"/>
      <c r="E17" s="91"/>
      <c r="F17" s="91"/>
      <c r="G17" s="227"/>
      <c r="H17" s="46"/>
      <c r="I17" s="46"/>
      <c r="J17" s="46"/>
      <c r="K17" s="46"/>
      <c r="L17" s="46"/>
      <c r="M17" s="46"/>
      <c r="N17" s="46"/>
      <c r="O17" s="227"/>
      <c r="P17" s="227"/>
      <c r="Q17" s="45"/>
      <c r="R17" s="3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  <c r="FY17" s="176"/>
      <c r="FZ17" s="176"/>
      <c r="GA17" s="176"/>
      <c r="GB17" s="176"/>
      <c r="GC17" s="176"/>
      <c r="GD17" s="176"/>
      <c r="GE17" s="176"/>
      <c r="GF17" s="176"/>
      <c r="GG17" s="176"/>
      <c r="GH17" s="176"/>
      <c r="GI17" s="176"/>
      <c r="GJ17" s="176"/>
      <c r="GK17" s="176"/>
      <c r="GL17" s="176"/>
      <c r="GM17" s="176"/>
      <c r="GN17" s="176"/>
      <c r="GO17" s="176"/>
      <c r="GP17" s="176"/>
      <c r="GQ17" s="176"/>
      <c r="GR17" s="176"/>
      <c r="GS17" s="176"/>
      <c r="GT17" s="176"/>
      <c r="GU17" s="176"/>
      <c r="GV17" s="176"/>
      <c r="GW17" s="176"/>
      <c r="GX17" s="176"/>
      <c r="GY17" s="176"/>
      <c r="GZ17" s="176"/>
      <c r="HA17" s="176"/>
      <c r="HB17" s="176"/>
      <c r="HC17" s="176"/>
      <c r="HD17" s="176"/>
      <c r="HE17" s="176"/>
      <c r="HF17" s="176"/>
      <c r="HG17" s="176"/>
      <c r="HH17" s="176"/>
      <c r="HI17" s="176"/>
      <c r="HJ17" s="176"/>
      <c r="HK17" s="176"/>
      <c r="HL17" s="176"/>
      <c r="HM17" s="176"/>
      <c r="HN17" s="176"/>
      <c r="HO17" s="176"/>
      <c r="HP17" s="176"/>
      <c r="HQ17" s="176"/>
      <c r="HR17" s="176"/>
      <c r="HS17" s="176"/>
      <c r="HT17" s="176"/>
      <c r="HU17" s="176"/>
      <c r="HV17" s="176"/>
      <c r="HW17" s="176"/>
      <c r="HX17" s="176"/>
      <c r="HY17" s="176"/>
      <c r="HZ17" s="176"/>
      <c r="IA17" s="176"/>
      <c r="IB17" s="176"/>
      <c r="IC17" s="176"/>
      <c r="ID17" s="176"/>
      <c r="IE17" s="176"/>
      <c r="IF17" s="176"/>
      <c r="IG17" s="176"/>
      <c r="IH17" s="176"/>
      <c r="II17" s="176"/>
      <c r="IJ17" s="176"/>
      <c r="IK17" s="176"/>
      <c r="IL17" s="176"/>
      <c r="IM17" s="176"/>
      <c r="IN17" s="176"/>
      <c r="IO17" s="176"/>
      <c r="IP17" s="176"/>
      <c r="IQ17" s="176"/>
      <c r="IR17" s="176"/>
      <c r="IS17" s="176"/>
      <c r="IT17" s="176"/>
      <c r="IU17" s="176"/>
      <c r="IV17" s="176"/>
    </row>
    <row r="18" spans="1:256" ht="27" customHeight="1" x14ac:dyDescent="0.25">
      <c r="A18" s="53" t="s">
        <v>117</v>
      </c>
      <c r="B18" s="99" t="s">
        <v>118</v>
      </c>
      <c r="C18" s="99" t="s">
        <v>88</v>
      </c>
      <c r="D18" s="107" t="s">
        <v>122</v>
      </c>
      <c r="E18" s="99">
        <v>2013</v>
      </c>
      <c r="F18" s="99" t="s">
        <v>123</v>
      </c>
      <c r="G18" s="107" t="s">
        <v>149</v>
      </c>
      <c r="H18" s="144">
        <v>75000</v>
      </c>
      <c r="I18" s="144">
        <v>75000</v>
      </c>
      <c r="J18" s="144"/>
      <c r="K18" s="99"/>
      <c r="L18" s="144"/>
      <c r="M18" s="144">
        <v>75000</v>
      </c>
      <c r="N18" s="144">
        <v>3000</v>
      </c>
      <c r="O18" s="99"/>
      <c r="P18" s="99" t="s">
        <v>118</v>
      </c>
      <c r="Q18" s="48" t="s">
        <v>150</v>
      </c>
      <c r="R18" s="3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</row>
    <row r="19" spans="1:256" ht="27" customHeight="1" x14ac:dyDescent="0.25">
      <c r="A19" s="15"/>
      <c r="B19" s="203"/>
      <c r="C19" s="203"/>
      <c r="D19" s="198" t="s">
        <v>126</v>
      </c>
      <c r="E19" s="203">
        <v>2013</v>
      </c>
      <c r="F19" s="203" t="s">
        <v>127</v>
      </c>
      <c r="G19" s="198" t="s">
        <v>151</v>
      </c>
      <c r="H19" s="160">
        <v>150000</v>
      </c>
      <c r="I19" s="160">
        <v>150000</v>
      </c>
      <c r="J19" s="160"/>
      <c r="K19" s="203"/>
      <c r="L19" s="160"/>
      <c r="M19" s="160">
        <v>150000</v>
      </c>
      <c r="N19" s="160">
        <v>6000</v>
      </c>
      <c r="O19" s="160"/>
      <c r="P19" s="160" t="s">
        <v>118</v>
      </c>
      <c r="Q19" s="65" t="s">
        <v>150</v>
      </c>
      <c r="R19" s="3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</row>
    <row r="20" spans="1:256" s="124" customFormat="1" ht="27" customHeight="1" x14ac:dyDescent="0.25">
      <c r="A20" s="15"/>
      <c r="B20" s="203"/>
      <c r="C20" s="203"/>
      <c r="D20" s="198" t="s">
        <v>152</v>
      </c>
      <c r="E20" s="203">
        <v>2013</v>
      </c>
      <c r="F20" s="203" t="s">
        <v>130</v>
      </c>
      <c r="G20" s="198" t="s">
        <v>153</v>
      </c>
      <c r="H20" s="160">
        <v>400000</v>
      </c>
      <c r="I20" s="160">
        <v>400000</v>
      </c>
      <c r="J20" s="160"/>
      <c r="K20" s="203"/>
      <c r="L20" s="160"/>
      <c r="M20" s="160">
        <v>0</v>
      </c>
      <c r="N20" s="160">
        <v>5000</v>
      </c>
      <c r="O20" s="203"/>
      <c r="P20" s="203" t="s">
        <v>118</v>
      </c>
      <c r="Q20" s="189" t="s">
        <v>154</v>
      </c>
      <c r="R20" s="3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6"/>
      <c r="DM20" s="176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6"/>
      <c r="EC20" s="176"/>
      <c r="ED20" s="176"/>
      <c r="EE20" s="176"/>
      <c r="EF20" s="176"/>
      <c r="EG20" s="176"/>
      <c r="EH20" s="176"/>
      <c r="EI20" s="176"/>
      <c r="EJ20" s="176"/>
      <c r="EK20" s="176"/>
      <c r="EL20" s="176"/>
      <c r="EM20" s="176"/>
      <c r="EN20" s="176"/>
      <c r="EO20" s="176"/>
      <c r="EP20" s="176"/>
      <c r="EQ20" s="176"/>
      <c r="ER20" s="176"/>
      <c r="ES20" s="176"/>
      <c r="ET20" s="176"/>
      <c r="EU20" s="176"/>
      <c r="EV20" s="176"/>
      <c r="EW20" s="176"/>
      <c r="EX20" s="176"/>
      <c r="EY20" s="176"/>
      <c r="EZ20" s="176"/>
      <c r="FA20" s="176"/>
      <c r="FB20" s="176"/>
      <c r="FC20" s="176"/>
      <c r="FD20" s="176"/>
      <c r="FE20" s="176"/>
      <c r="FF20" s="176"/>
      <c r="FG20" s="176"/>
      <c r="FH20" s="176"/>
      <c r="FI20" s="176"/>
      <c r="FJ20" s="176"/>
      <c r="FK20" s="176"/>
      <c r="FL20" s="176"/>
      <c r="FM20" s="176"/>
      <c r="FN20" s="176"/>
      <c r="FO20" s="176"/>
      <c r="FP20" s="176"/>
      <c r="FQ20" s="176"/>
      <c r="FR20" s="176"/>
      <c r="FS20" s="176"/>
      <c r="FT20" s="176"/>
      <c r="FU20" s="176"/>
      <c r="FV20" s="176"/>
      <c r="FW20" s="176"/>
      <c r="FX20" s="176"/>
      <c r="FY20" s="176"/>
      <c r="FZ20" s="176"/>
      <c r="GA20" s="176"/>
      <c r="GB20" s="176"/>
      <c r="GC20" s="176"/>
      <c r="GD20" s="176"/>
      <c r="GE20" s="176"/>
      <c r="GF20" s="176"/>
      <c r="GG20" s="176"/>
      <c r="GH20" s="176"/>
      <c r="GI20" s="176"/>
      <c r="GJ20" s="176"/>
      <c r="GK20" s="176"/>
      <c r="GL20" s="176"/>
      <c r="GM20" s="176"/>
      <c r="GN20" s="176"/>
      <c r="GO20" s="176"/>
      <c r="GP20" s="176"/>
      <c r="GQ20" s="176"/>
      <c r="GR20" s="176"/>
      <c r="GS20" s="176"/>
      <c r="GT20" s="176"/>
      <c r="GU20" s="176"/>
      <c r="GV20" s="176"/>
      <c r="GW20" s="176"/>
      <c r="GX20" s="176"/>
      <c r="GY20" s="176"/>
      <c r="GZ20" s="176"/>
      <c r="HA20" s="176"/>
      <c r="HB20" s="176"/>
      <c r="HC20" s="176"/>
      <c r="HD20" s="176"/>
      <c r="HE20" s="176"/>
      <c r="HF20" s="176"/>
      <c r="HG20" s="176"/>
      <c r="HH20" s="176"/>
      <c r="HI20" s="176"/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6"/>
      <c r="IF20" s="176"/>
      <c r="IG20" s="176"/>
      <c r="IH20" s="176"/>
      <c r="II20" s="176"/>
      <c r="IJ20" s="176"/>
      <c r="IK20" s="176"/>
      <c r="IL20" s="176"/>
      <c r="IM20" s="176"/>
      <c r="IN20" s="176"/>
      <c r="IO20" s="176"/>
      <c r="IP20" s="176"/>
      <c r="IQ20" s="176"/>
      <c r="IR20" s="176"/>
      <c r="IS20" s="176"/>
      <c r="IT20" s="176"/>
      <c r="IU20" s="176"/>
      <c r="IV20" s="176"/>
    </row>
    <row r="21" spans="1:256" ht="26.25" customHeight="1" x14ac:dyDescent="0.25">
      <c r="A21" s="192"/>
      <c r="B21" s="60"/>
      <c r="C21" s="60"/>
      <c r="D21" s="27"/>
      <c r="E21" s="27"/>
      <c r="F21" s="27"/>
      <c r="G21" s="54" t="s">
        <v>35</v>
      </c>
      <c r="H21" s="153">
        <f t="shared" ref="H21:O21" si="0">SUM(H18:H20)</f>
        <v>625000</v>
      </c>
      <c r="I21" s="153">
        <f t="shared" si="0"/>
        <v>625000</v>
      </c>
      <c r="J21" s="153">
        <f t="shared" si="0"/>
        <v>0</v>
      </c>
      <c r="K21" s="153">
        <f t="shared" si="0"/>
        <v>0</v>
      </c>
      <c r="L21" s="153">
        <f t="shared" si="0"/>
        <v>0</v>
      </c>
      <c r="M21" s="153">
        <f t="shared" si="0"/>
        <v>225000</v>
      </c>
      <c r="N21" s="153">
        <f t="shared" si="0"/>
        <v>14000</v>
      </c>
      <c r="O21" s="153">
        <f t="shared" si="0"/>
        <v>0</v>
      </c>
      <c r="P21" s="162"/>
      <c r="Q21" s="98"/>
      <c r="R21" s="3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6"/>
      <c r="GK21" s="176"/>
      <c r="GL21" s="176"/>
      <c r="GM21" s="176"/>
      <c r="GN21" s="176"/>
      <c r="GO21" s="176"/>
      <c r="GP21" s="176"/>
      <c r="GQ21" s="176"/>
      <c r="GR21" s="176"/>
      <c r="GS21" s="176"/>
      <c r="GT21" s="176"/>
      <c r="GU21" s="176"/>
      <c r="GV21" s="176"/>
      <c r="GW21" s="176"/>
      <c r="GX21" s="176"/>
      <c r="GY21" s="176"/>
      <c r="GZ21" s="176"/>
      <c r="HA21" s="176"/>
      <c r="HB21" s="176"/>
      <c r="HC21" s="176"/>
      <c r="HD21" s="176"/>
      <c r="HE21" s="176"/>
      <c r="HF21" s="176"/>
      <c r="HG21" s="176"/>
      <c r="HH21" s="176"/>
      <c r="HI21" s="176"/>
      <c r="HJ21" s="176"/>
      <c r="HK21" s="176"/>
      <c r="HL21" s="176"/>
      <c r="HM21" s="176"/>
      <c r="HN21" s="176"/>
      <c r="HO21" s="176"/>
      <c r="HP21" s="176"/>
      <c r="HQ21" s="176"/>
      <c r="HR21" s="176"/>
      <c r="HS21" s="176"/>
      <c r="HT21" s="176"/>
      <c r="HU21" s="176"/>
      <c r="HV21" s="176"/>
      <c r="HW21" s="176"/>
      <c r="HX21" s="176"/>
      <c r="HY21" s="176"/>
      <c r="HZ21" s="176"/>
      <c r="IA21" s="176"/>
      <c r="IB21" s="176"/>
      <c r="IC21" s="176"/>
      <c r="ID21" s="176"/>
      <c r="IE21" s="176"/>
      <c r="IF21" s="176"/>
      <c r="IG21" s="176"/>
      <c r="IH21" s="176"/>
      <c r="II21" s="176"/>
      <c r="IJ21" s="176"/>
      <c r="IK21" s="176"/>
      <c r="IL21" s="176"/>
      <c r="IM21" s="176"/>
      <c r="IN21" s="176"/>
      <c r="IO21" s="176"/>
      <c r="IP21" s="176"/>
      <c r="IQ21" s="176"/>
      <c r="IR21" s="176"/>
      <c r="IS21" s="176"/>
      <c r="IT21" s="176"/>
      <c r="IU21" s="176"/>
      <c r="IV21" s="176"/>
    </row>
    <row r="22" spans="1:256" ht="26.25" customHeight="1" x14ac:dyDescent="0.25">
      <c r="A22" s="225"/>
      <c r="B22" s="121"/>
      <c r="C22" s="121"/>
      <c r="D22" s="156"/>
      <c r="E22" s="156"/>
      <c r="F22" s="156"/>
      <c r="G22" s="156"/>
      <c r="H22" s="164"/>
      <c r="I22" s="164"/>
      <c r="J22" s="164"/>
      <c r="K22" s="164"/>
      <c r="L22" s="164"/>
      <c r="M22" s="164"/>
      <c r="N22" s="164"/>
      <c r="O22" s="164"/>
      <c r="P22" s="164"/>
      <c r="Q22" s="110"/>
      <c r="R22" s="3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76"/>
      <c r="DK22" s="176"/>
      <c r="DL22" s="176"/>
      <c r="DM22" s="176"/>
      <c r="DN22" s="176"/>
      <c r="DO22" s="176"/>
      <c r="DP22" s="176"/>
      <c r="DQ22" s="176"/>
      <c r="DR22" s="176"/>
      <c r="DS22" s="176"/>
      <c r="DT22" s="176"/>
      <c r="DU22" s="176"/>
      <c r="DV22" s="176"/>
      <c r="DW22" s="176"/>
      <c r="DX22" s="176"/>
      <c r="DY22" s="176"/>
      <c r="DZ22" s="176"/>
      <c r="EA22" s="176"/>
      <c r="EB22" s="176"/>
      <c r="EC22" s="176"/>
      <c r="ED22" s="176"/>
      <c r="EE22" s="176"/>
      <c r="EF22" s="176"/>
      <c r="EG22" s="176"/>
      <c r="EH22" s="176"/>
      <c r="EI22" s="176"/>
      <c r="EJ22" s="176"/>
      <c r="EK22" s="176"/>
      <c r="EL22" s="176"/>
      <c r="EM22" s="176"/>
      <c r="EN22" s="176"/>
      <c r="EO22" s="176"/>
      <c r="EP22" s="176"/>
      <c r="EQ22" s="176"/>
      <c r="ER22" s="176"/>
      <c r="ES22" s="176"/>
      <c r="ET22" s="176"/>
      <c r="EU22" s="176"/>
      <c r="EV22" s="176"/>
      <c r="EW22" s="176"/>
      <c r="EX22" s="176"/>
      <c r="EY22" s="176"/>
      <c r="EZ22" s="176"/>
      <c r="FA22" s="176"/>
      <c r="FB22" s="176"/>
      <c r="FC22" s="176"/>
      <c r="FD22" s="176"/>
      <c r="FE22" s="176"/>
      <c r="FF22" s="176"/>
      <c r="FG22" s="176"/>
      <c r="FH22" s="176"/>
      <c r="FI22" s="176"/>
      <c r="FJ22" s="176"/>
      <c r="FK22" s="176"/>
      <c r="FL22" s="176"/>
      <c r="FM22" s="176"/>
      <c r="FN22" s="176"/>
      <c r="FO22" s="176"/>
      <c r="FP22" s="176"/>
      <c r="FQ22" s="176"/>
      <c r="FR22" s="176"/>
      <c r="FS22" s="176"/>
      <c r="FT22" s="176"/>
      <c r="FU22" s="176"/>
      <c r="FV22" s="176"/>
      <c r="FW22" s="176"/>
      <c r="FX22" s="176"/>
      <c r="FY22" s="176"/>
      <c r="FZ22" s="176"/>
      <c r="GA22" s="176"/>
      <c r="GB22" s="176"/>
      <c r="GC22" s="176"/>
      <c r="GD22" s="176"/>
      <c r="GE22" s="176"/>
      <c r="GF22" s="176"/>
      <c r="GG22" s="176"/>
      <c r="GH22" s="176"/>
      <c r="GI22" s="176"/>
      <c r="GJ22" s="176"/>
      <c r="GK22" s="176"/>
      <c r="GL22" s="176"/>
      <c r="GM22" s="176"/>
      <c r="GN22" s="176"/>
      <c r="GO22" s="176"/>
      <c r="GP22" s="176"/>
      <c r="GQ22" s="176"/>
      <c r="GR22" s="176"/>
      <c r="GS22" s="176"/>
      <c r="GT22" s="176"/>
      <c r="GU22" s="176"/>
      <c r="GV22" s="176"/>
      <c r="GW22" s="176"/>
      <c r="GX22" s="176"/>
      <c r="GY22" s="176"/>
      <c r="GZ22" s="176"/>
      <c r="HA22" s="176"/>
      <c r="HB22" s="176"/>
      <c r="HC22" s="176"/>
      <c r="HD22" s="176"/>
      <c r="HE22" s="176"/>
      <c r="HF22" s="176"/>
      <c r="HG22" s="176"/>
      <c r="HH22" s="176"/>
      <c r="HI22" s="176"/>
      <c r="HJ22" s="176"/>
      <c r="HK22" s="176"/>
      <c r="HL22" s="176"/>
      <c r="HM22" s="176"/>
      <c r="HN22" s="176"/>
      <c r="HO22" s="176"/>
      <c r="HP22" s="176"/>
      <c r="HQ22" s="176"/>
      <c r="HR22" s="176"/>
      <c r="HS22" s="176"/>
      <c r="HT22" s="176"/>
      <c r="HU22" s="176"/>
      <c r="HV22" s="176"/>
      <c r="HW22" s="176"/>
      <c r="HX22" s="176"/>
      <c r="HY22" s="176"/>
      <c r="HZ22" s="176"/>
      <c r="IA22" s="176"/>
      <c r="IB22" s="176"/>
      <c r="IC22" s="176"/>
      <c r="ID22" s="176"/>
      <c r="IE22" s="176"/>
      <c r="IF22" s="176"/>
      <c r="IG22" s="176"/>
      <c r="IH22" s="176"/>
      <c r="II22" s="176"/>
      <c r="IJ22" s="176"/>
      <c r="IK22" s="176"/>
      <c r="IL22" s="176"/>
      <c r="IM22" s="176"/>
      <c r="IN22" s="176"/>
      <c r="IO22" s="176"/>
      <c r="IP22" s="176"/>
      <c r="IQ22" s="176"/>
      <c r="IR22" s="176"/>
      <c r="IS22" s="176"/>
      <c r="IT22" s="176"/>
      <c r="IU22" s="176"/>
      <c r="IV22" s="176"/>
    </row>
    <row r="23" spans="1:256" ht="27" customHeight="1" x14ac:dyDescent="0.25">
      <c r="A23" s="192"/>
      <c r="B23" s="60"/>
      <c r="C23" s="60"/>
      <c r="D23" s="60"/>
      <c r="E23" s="60"/>
      <c r="F23" s="60"/>
      <c r="G23" s="54" t="s">
        <v>47</v>
      </c>
      <c r="H23" s="153">
        <f t="shared" ref="H23:O23" si="1">(H8+H16)+H21</f>
        <v>5310000</v>
      </c>
      <c r="I23" s="153">
        <f t="shared" si="1"/>
        <v>5900000</v>
      </c>
      <c r="J23" s="153">
        <f t="shared" si="1"/>
        <v>350000</v>
      </c>
      <c r="K23" s="153">
        <f t="shared" si="1"/>
        <v>3465000</v>
      </c>
      <c r="L23" s="153">
        <f t="shared" si="1"/>
        <v>766000</v>
      </c>
      <c r="M23" s="153">
        <f t="shared" si="1"/>
        <v>960000</v>
      </c>
      <c r="N23" s="153">
        <f t="shared" si="1"/>
        <v>159900</v>
      </c>
      <c r="O23" s="153">
        <f t="shared" si="1"/>
        <v>0</v>
      </c>
      <c r="P23" s="60"/>
      <c r="Q23" s="86"/>
      <c r="R23" s="3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76"/>
      <c r="CZ23" s="176"/>
      <c r="DA23" s="176"/>
      <c r="DB23" s="176"/>
      <c r="DC23" s="176"/>
      <c r="DD23" s="176"/>
      <c r="DE23" s="176"/>
      <c r="DF23" s="176"/>
      <c r="DG23" s="176"/>
      <c r="DH23" s="176"/>
      <c r="DI23" s="176"/>
      <c r="DJ23" s="176"/>
      <c r="DK23" s="176"/>
      <c r="DL23" s="176"/>
      <c r="DM23" s="176"/>
      <c r="DN23" s="176"/>
      <c r="DO23" s="176"/>
      <c r="DP23" s="176"/>
      <c r="DQ23" s="176"/>
      <c r="DR23" s="176"/>
      <c r="DS23" s="176"/>
      <c r="DT23" s="176"/>
      <c r="DU23" s="176"/>
      <c r="DV23" s="176"/>
      <c r="DW23" s="176"/>
      <c r="DX23" s="176"/>
      <c r="DY23" s="176"/>
      <c r="DZ23" s="176"/>
      <c r="EA23" s="176"/>
      <c r="EB23" s="176"/>
      <c r="EC23" s="176"/>
      <c r="ED23" s="176"/>
      <c r="EE23" s="176"/>
      <c r="EF23" s="176"/>
      <c r="EG23" s="176"/>
      <c r="EH23" s="176"/>
      <c r="EI23" s="176"/>
      <c r="EJ23" s="176"/>
      <c r="EK23" s="176"/>
      <c r="EL23" s="176"/>
      <c r="EM23" s="176"/>
      <c r="EN23" s="176"/>
      <c r="EO23" s="176"/>
      <c r="EP23" s="176"/>
      <c r="EQ23" s="176"/>
      <c r="ER23" s="176"/>
      <c r="ES23" s="176"/>
      <c r="ET23" s="176"/>
      <c r="EU23" s="176"/>
      <c r="EV23" s="176"/>
      <c r="EW23" s="176"/>
      <c r="EX23" s="176"/>
      <c r="EY23" s="176"/>
      <c r="EZ23" s="176"/>
      <c r="FA23" s="176"/>
      <c r="FB23" s="176"/>
      <c r="FC23" s="176"/>
      <c r="FD23" s="176"/>
      <c r="FE23" s="176"/>
      <c r="FF23" s="176"/>
      <c r="FG23" s="176"/>
      <c r="FH23" s="176"/>
      <c r="FI23" s="176"/>
      <c r="FJ23" s="176"/>
      <c r="FK23" s="176"/>
      <c r="FL23" s="176"/>
      <c r="FM23" s="176"/>
      <c r="FN23" s="176"/>
      <c r="FO23" s="176"/>
      <c r="FP23" s="176"/>
      <c r="FQ23" s="176"/>
      <c r="FR23" s="176"/>
      <c r="FS23" s="176"/>
      <c r="FT23" s="176"/>
      <c r="FU23" s="176"/>
      <c r="FV23" s="176"/>
      <c r="FW23" s="176"/>
      <c r="FX23" s="176"/>
      <c r="FY23" s="176"/>
      <c r="FZ23" s="176"/>
      <c r="GA23" s="176"/>
      <c r="GB23" s="176"/>
      <c r="GC23" s="176"/>
      <c r="GD23" s="176"/>
      <c r="GE23" s="176"/>
      <c r="GF23" s="176"/>
      <c r="GG23" s="176"/>
      <c r="GH23" s="176"/>
      <c r="GI23" s="176"/>
      <c r="GJ23" s="176"/>
      <c r="GK23" s="176"/>
      <c r="GL23" s="176"/>
      <c r="GM23" s="176"/>
      <c r="GN23" s="176"/>
      <c r="GO23" s="176"/>
      <c r="GP23" s="176"/>
      <c r="GQ23" s="176"/>
      <c r="GR23" s="176"/>
      <c r="GS23" s="176"/>
      <c r="GT23" s="176"/>
      <c r="GU23" s="176"/>
      <c r="GV23" s="176"/>
      <c r="GW23" s="176"/>
      <c r="GX23" s="176"/>
      <c r="GY23" s="176"/>
      <c r="GZ23" s="176"/>
      <c r="HA23" s="176"/>
      <c r="HB23" s="176"/>
      <c r="HC23" s="176"/>
      <c r="HD23" s="176"/>
      <c r="HE23" s="176"/>
      <c r="HF23" s="176"/>
      <c r="HG23" s="176"/>
      <c r="HH23" s="176"/>
      <c r="HI23" s="176"/>
      <c r="HJ23" s="176"/>
      <c r="HK23" s="176"/>
      <c r="HL23" s="176"/>
      <c r="HM23" s="176"/>
      <c r="HN23" s="176"/>
      <c r="HO23" s="176"/>
      <c r="HP23" s="176"/>
      <c r="HQ23" s="176"/>
      <c r="HR23" s="176"/>
      <c r="HS23" s="176"/>
      <c r="HT23" s="176"/>
      <c r="HU23" s="176"/>
      <c r="HV23" s="176"/>
      <c r="HW23" s="176"/>
      <c r="HX23" s="176"/>
      <c r="HY23" s="176"/>
      <c r="HZ23" s="176"/>
      <c r="IA23" s="176"/>
      <c r="IB23" s="176"/>
      <c r="IC23" s="176"/>
      <c r="ID23" s="176"/>
      <c r="IE23" s="176"/>
      <c r="IF23" s="176"/>
      <c r="IG23" s="176"/>
      <c r="IH23" s="176"/>
      <c r="II23" s="176"/>
      <c r="IJ23" s="176"/>
      <c r="IK23" s="176"/>
      <c r="IL23" s="176"/>
      <c r="IM23" s="176"/>
      <c r="IN23" s="176"/>
      <c r="IO23" s="176"/>
      <c r="IP23" s="176"/>
      <c r="IQ23" s="176"/>
      <c r="IR23" s="176"/>
      <c r="IS23" s="176"/>
      <c r="IT23" s="176"/>
      <c r="IU23" s="176"/>
      <c r="IV23" s="176"/>
    </row>
    <row r="24" spans="1:256" ht="27" customHeight="1" x14ac:dyDescent="0.25">
      <c r="A24" s="191"/>
      <c r="B24" s="191"/>
      <c r="C24" s="191"/>
      <c r="D24" s="191"/>
      <c r="E24" s="191"/>
      <c r="F24" s="191"/>
      <c r="G24" s="182"/>
      <c r="H24" s="129"/>
      <c r="I24" s="129"/>
      <c r="J24" s="129"/>
      <c r="K24" s="129"/>
      <c r="L24" s="129"/>
      <c r="M24" s="129"/>
      <c r="N24" s="129"/>
      <c r="O24" s="129"/>
      <c r="P24" s="129"/>
      <c r="Q24" s="191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6"/>
      <c r="DT24" s="176"/>
      <c r="DU24" s="176"/>
      <c r="DV24" s="176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6"/>
      <c r="EV24" s="176"/>
      <c r="EW24" s="176"/>
      <c r="EX24" s="176"/>
      <c r="EY24" s="176"/>
      <c r="EZ24" s="176"/>
      <c r="FA24" s="176"/>
      <c r="FB24" s="176"/>
      <c r="FC24" s="176"/>
      <c r="FD24" s="176"/>
      <c r="FE24" s="176"/>
      <c r="FF24" s="176"/>
      <c r="FG24" s="176"/>
      <c r="FH24" s="176"/>
      <c r="FI24" s="176"/>
      <c r="FJ24" s="176"/>
      <c r="FK24" s="176"/>
      <c r="FL24" s="176"/>
      <c r="FM24" s="176"/>
      <c r="FN24" s="176"/>
      <c r="FO24" s="176"/>
      <c r="FP24" s="176"/>
      <c r="FQ24" s="176"/>
      <c r="FR24" s="176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176"/>
      <c r="GI24" s="176"/>
      <c r="GJ24" s="176"/>
      <c r="GK24" s="176"/>
      <c r="GL24" s="176"/>
      <c r="GM24" s="176"/>
      <c r="GN24" s="176"/>
      <c r="GO24" s="176"/>
      <c r="GP24" s="176"/>
      <c r="GQ24" s="176"/>
      <c r="GR24" s="176"/>
      <c r="GS24" s="176"/>
      <c r="GT24" s="176"/>
      <c r="GU24" s="176"/>
      <c r="GV24" s="176"/>
      <c r="GW24" s="176"/>
      <c r="GX24" s="176"/>
      <c r="GY24" s="176"/>
      <c r="GZ24" s="176"/>
      <c r="HA24" s="176"/>
      <c r="HB24" s="176"/>
      <c r="HC24" s="176"/>
      <c r="HD24" s="176"/>
      <c r="HE24" s="176"/>
      <c r="HF24" s="176"/>
      <c r="HG24" s="176"/>
      <c r="HH24" s="176"/>
      <c r="HI24" s="176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76"/>
      <c r="HU24" s="176"/>
      <c r="HV24" s="176"/>
      <c r="HW24" s="176"/>
      <c r="HX24" s="176"/>
      <c r="HY24" s="176"/>
      <c r="HZ24" s="176"/>
      <c r="IA24" s="176"/>
      <c r="IB24" s="176"/>
      <c r="IC24" s="176"/>
      <c r="ID24" s="176"/>
      <c r="IE24" s="176"/>
      <c r="IF24" s="176"/>
      <c r="IG24" s="176"/>
      <c r="IH24" s="176"/>
      <c r="II24" s="176"/>
      <c r="IJ24" s="176"/>
      <c r="IK24" s="176"/>
      <c r="IL24" s="176"/>
      <c r="IM24" s="176"/>
      <c r="IN24" s="176"/>
      <c r="IO24" s="176"/>
      <c r="IP24" s="176"/>
      <c r="IQ24" s="176"/>
      <c r="IR24" s="176"/>
      <c r="IS24" s="176"/>
      <c r="IT24" s="176"/>
      <c r="IU24" s="176"/>
      <c r="IV24" s="176"/>
    </row>
    <row r="25" spans="1:256" ht="27" customHeight="1" x14ac:dyDescent="0.25">
      <c r="A25" s="176"/>
      <c r="B25" s="176"/>
      <c r="C25" s="176"/>
      <c r="D25" s="176"/>
      <c r="E25" s="176"/>
      <c r="F25" s="176"/>
      <c r="G25" s="12"/>
      <c r="H25" s="118"/>
      <c r="I25" s="118"/>
      <c r="J25" s="118"/>
      <c r="K25" s="118"/>
      <c r="L25" s="118"/>
      <c r="M25" s="118"/>
      <c r="N25" s="118"/>
      <c r="O25" s="118"/>
      <c r="P25" s="118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  <c r="CW25" s="176"/>
      <c r="CX25" s="176"/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6"/>
      <c r="FG25" s="176"/>
      <c r="FH25" s="176"/>
      <c r="FI25" s="176"/>
      <c r="FJ25" s="176"/>
      <c r="FK25" s="176"/>
      <c r="FL25" s="176"/>
      <c r="FM25" s="176"/>
      <c r="FN25" s="176"/>
      <c r="FO25" s="176"/>
      <c r="FP25" s="176"/>
      <c r="FQ25" s="176"/>
      <c r="FR25" s="176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176"/>
      <c r="GI25" s="176"/>
      <c r="GJ25" s="176"/>
      <c r="GK25" s="176"/>
      <c r="GL25" s="176"/>
      <c r="GM25" s="176"/>
      <c r="GN25" s="176"/>
      <c r="GO25" s="176"/>
      <c r="GP25" s="176"/>
      <c r="GQ25" s="176"/>
      <c r="GR25" s="176"/>
      <c r="GS25" s="176"/>
      <c r="GT25" s="176"/>
      <c r="GU25" s="176"/>
      <c r="GV25" s="176"/>
      <c r="GW25" s="176"/>
      <c r="GX25" s="176"/>
      <c r="GY25" s="176"/>
      <c r="GZ25" s="176"/>
      <c r="HA25" s="176"/>
      <c r="HB25" s="176"/>
      <c r="HC25" s="176"/>
      <c r="HD25" s="176"/>
      <c r="HE25" s="176"/>
      <c r="HF25" s="176"/>
      <c r="HG25" s="176"/>
      <c r="HH25" s="176"/>
      <c r="HI25" s="176"/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6"/>
      <c r="HU25" s="176"/>
      <c r="HV25" s="176"/>
      <c r="HW25" s="176"/>
      <c r="HX25" s="176"/>
      <c r="HY25" s="176"/>
      <c r="HZ25" s="176"/>
      <c r="IA25" s="176"/>
      <c r="IB25" s="176"/>
      <c r="IC25" s="176"/>
      <c r="ID25" s="176"/>
      <c r="IE25" s="176"/>
      <c r="IF25" s="176"/>
      <c r="IG25" s="176"/>
      <c r="IH25" s="176"/>
      <c r="II25" s="176"/>
      <c r="IJ25" s="176"/>
      <c r="IK25" s="176"/>
      <c r="IL25" s="176"/>
      <c r="IM25" s="176"/>
      <c r="IN25" s="176"/>
      <c r="IO25" s="176"/>
      <c r="IP25" s="176"/>
      <c r="IQ25" s="176"/>
      <c r="IR25" s="176"/>
      <c r="IS25" s="176"/>
      <c r="IT25" s="176"/>
      <c r="IU25" s="176"/>
      <c r="IV25" s="176"/>
    </row>
    <row r="26" spans="1:256" s="124" customFormat="1" ht="27" customHeight="1" x14ac:dyDescent="0.25">
      <c r="A26" s="176"/>
      <c r="B26" s="176"/>
      <c r="C26" s="176"/>
      <c r="D26" s="176"/>
      <c r="E26" s="176"/>
      <c r="F26" s="176"/>
      <c r="G26" s="12"/>
      <c r="H26" s="118"/>
      <c r="I26" s="118"/>
      <c r="J26" s="118"/>
      <c r="K26" s="118"/>
      <c r="L26" s="118"/>
      <c r="M26" s="118"/>
      <c r="N26" s="118"/>
      <c r="O26" s="118"/>
      <c r="P26" s="118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/>
      <c r="DC26" s="176"/>
      <c r="DD26" s="176"/>
      <c r="DE26" s="176"/>
      <c r="DF26" s="176"/>
      <c r="DG26" s="176"/>
      <c r="DH26" s="176"/>
      <c r="DI26" s="176"/>
      <c r="DJ26" s="176"/>
      <c r="DK26" s="176"/>
      <c r="DL26" s="176"/>
      <c r="DM26" s="176"/>
      <c r="DN26" s="176"/>
      <c r="DO26" s="176"/>
      <c r="DP26" s="176"/>
      <c r="DQ26" s="176"/>
      <c r="DR26" s="176"/>
      <c r="DS26" s="176"/>
      <c r="DT26" s="176"/>
      <c r="DU26" s="176"/>
      <c r="DV26" s="176"/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76"/>
      <c r="EP26" s="176"/>
      <c r="EQ26" s="176"/>
      <c r="ER26" s="176"/>
      <c r="ES26" s="176"/>
      <c r="ET26" s="176"/>
      <c r="EU26" s="176"/>
      <c r="EV26" s="176"/>
      <c r="EW26" s="176"/>
      <c r="EX26" s="176"/>
      <c r="EY26" s="176"/>
      <c r="EZ26" s="176"/>
      <c r="FA26" s="176"/>
      <c r="FB26" s="176"/>
      <c r="FC26" s="176"/>
      <c r="FD26" s="176"/>
      <c r="FE26" s="176"/>
      <c r="FF26" s="176"/>
      <c r="FG26" s="176"/>
      <c r="FH26" s="176"/>
      <c r="FI26" s="176"/>
      <c r="FJ26" s="176"/>
      <c r="FK26" s="176"/>
      <c r="FL26" s="176"/>
      <c r="FM26" s="176"/>
      <c r="FN26" s="176"/>
      <c r="FO26" s="176"/>
      <c r="FP26" s="176"/>
      <c r="FQ26" s="176"/>
      <c r="FR26" s="176"/>
      <c r="FS26" s="176"/>
      <c r="FT26" s="176"/>
      <c r="FU26" s="176"/>
      <c r="FV26" s="176"/>
      <c r="FW26" s="176"/>
      <c r="FX26" s="176"/>
      <c r="FY26" s="176"/>
      <c r="FZ26" s="176"/>
      <c r="GA26" s="176"/>
      <c r="GB26" s="176"/>
      <c r="GC26" s="176"/>
      <c r="GD26" s="176"/>
      <c r="GE26" s="176"/>
      <c r="GF26" s="176"/>
      <c r="GG26" s="176"/>
      <c r="GH26" s="176"/>
      <c r="GI26" s="176"/>
      <c r="GJ26" s="176"/>
      <c r="GK26" s="176"/>
      <c r="GL26" s="176"/>
      <c r="GM26" s="176"/>
      <c r="GN26" s="176"/>
      <c r="GO26" s="176"/>
      <c r="GP26" s="176"/>
      <c r="GQ26" s="176"/>
      <c r="GR26" s="176"/>
      <c r="GS26" s="176"/>
      <c r="GT26" s="176"/>
      <c r="GU26" s="176"/>
      <c r="GV26" s="176"/>
      <c r="GW26" s="176"/>
      <c r="GX26" s="176"/>
      <c r="GY26" s="176"/>
      <c r="GZ26" s="176"/>
      <c r="HA26" s="176"/>
      <c r="HB26" s="176"/>
      <c r="HC26" s="176"/>
      <c r="HD26" s="176"/>
      <c r="HE26" s="176"/>
      <c r="HF26" s="176"/>
      <c r="HG26" s="176"/>
      <c r="HH26" s="176"/>
      <c r="HI26" s="176"/>
      <c r="HJ26" s="176"/>
      <c r="HK26" s="176"/>
      <c r="HL26" s="176"/>
      <c r="HM26" s="176"/>
      <c r="HN26" s="176"/>
      <c r="HO26" s="176"/>
      <c r="HP26" s="176"/>
      <c r="HQ26" s="176"/>
      <c r="HR26" s="176"/>
      <c r="HS26" s="176"/>
      <c r="HT26" s="176"/>
      <c r="HU26" s="176"/>
      <c r="HV26" s="176"/>
      <c r="HW26" s="176"/>
      <c r="HX26" s="176"/>
      <c r="HY26" s="176"/>
      <c r="HZ26" s="176"/>
      <c r="IA26" s="176"/>
      <c r="IB26" s="176"/>
      <c r="IC26" s="176"/>
      <c r="ID26" s="176"/>
      <c r="IE26" s="176"/>
      <c r="IF26" s="176"/>
      <c r="IG26" s="176"/>
      <c r="IH26" s="176"/>
      <c r="II26" s="176"/>
      <c r="IJ26" s="176"/>
      <c r="IK26" s="176"/>
      <c r="IL26" s="176"/>
      <c r="IM26" s="176"/>
      <c r="IN26" s="176"/>
      <c r="IO26" s="176"/>
      <c r="IP26" s="176"/>
      <c r="IQ26" s="176"/>
      <c r="IR26" s="176"/>
      <c r="IS26" s="176"/>
      <c r="IT26" s="176"/>
      <c r="IU26" s="176"/>
      <c r="IV26" s="176"/>
    </row>
  </sheetData>
  <mergeCells count="18">
    <mergeCell ref="N3:N4"/>
    <mergeCell ref="O3:O4"/>
    <mergeCell ref="P3:P4"/>
    <mergeCell ref="Q3:Q4"/>
    <mergeCell ref="I3:I4"/>
    <mergeCell ref="J3:J4"/>
    <mergeCell ref="K3:K4"/>
    <mergeCell ref="L3:L4"/>
    <mergeCell ref="M3:M4"/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zoomScale="115" zoomScaleNormal="115" workbookViewId="0">
      <selection activeCell="I24" sqref="I24"/>
    </sheetView>
  </sheetViews>
  <sheetFormatPr defaultColWidth="8" defaultRowHeight="12.75" customHeight="1" x14ac:dyDescent="0.25"/>
  <cols>
    <col min="1" max="1" width="29.88671875" customWidth="1"/>
    <col min="2" max="2" width="17.88671875" customWidth="1"/>
    <col min="3" max="3" width="16.33203125" customWidth="1"/>
    <col min="4" max="4" width="11.33203125" customWidth="1"/>
    <col min="6" max="6" width="13.5546875" customWidth="1"/>
    <col min="7" max="7" width="13" customWidth="1"/>
    <col min="8" max="8" width="11.33203125" customWidth="1"/>
  </cols>
  <sheetData>
    <row r="1" spans="1:15" ht="13.2" x14ac:dyDescent="0.25">
      <c r="A1" s="176"/>
      <c r="B1" s="176"/>
      <c r="C1" s="176"/>
      <c r="D1" s="176"/>
      <c r="E1" s="176"/>
      <c r="F1" s="176"/>
      <c r="G1" s="176"/>
      <c r="H1" s="176"/>
      <c r="I1" s="176" t="str">
        <f>Cover!N1</f>
        <v>2014Clearwater AOP</v>
      </c>
      <c r="J1" s="176"/>
      <c r="K1" s="176"/>
      <c r="L1" s="176"/>
      <c r="M1" s="176"/>
      <c r="N1" s="176"/>
      <c r="O1" s="176"/>
    </row>
    <row r="2" spans="1:15" ht="13.2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1:15" ht="20.25" customHeight="1" x14ac:dyDescent="0.25">
      <c r="A3" s="434" t="s">
        <v>155</v>
      </c>
      <c r="B3" s="434"/>
      <c r="C3" s="434"/>
      <c r="D3" s="434"/>
      <c r="E3" s="434"/>
      <c r="F3" s="434"/>
      <c r="G3" s="434"/>
      <c r="H3" s="434"/>
      <c r="I3" s="176"/>
      <c r="J3" s="176"/>
      <c r="K3" s="176"/>
      <c r="L3" s="176"/>
      <c r="M3" s="176"/>
      <c r="N3" s="176"/>
      <c r="O3" s="176"/>
    </row>
    <row r="4" spans="1:15" ht="18" customHeight="1" x14ac:dyDescent="0.25">
      <c r="A4" s="434"/>
      <c r="B4" s="434"/>
      <c r="C4" s="435"/>
      <c r="D4" s="435"/>
      <c r="E4" s="434"/>
      <c r="F4" s="434"/>
      <c r="G4" s="434"/>
      <c r="H4" s="434"/>
      <c r="I4" s="176"/>
      <c r="J4" s="176"/>
      <c r="K4" s="176"/>
      <c r="L4" s="176"/>
      <c r="M4" s="176"/>
      <c r="N4" s="176"/>
      <c r="O4" s="176"/>
    </row>
    <row r="5" spans="1:15" ht="13.2" x14ac:dyDescent="0.25">
      <c r="A5" s="436" t="s">
        <v>156</v>
      </c>
      <c r="B5" s="438" t="s">
        <v>157</v>
      </c>
      <c r="C5" s="438"/>
      <c r="D5" s="438"/>
      <c r="E5" s="439" t="s">
        <v>158</v>
      </c>
      <c r="F5" s="441" t="s">
        <v>159</v>
      </c>
      <c r="G5" s="134"/>
      <c r="H5" s="176"/>
      <c r="I5" s="176"/>
      <c r="J5" s="176"/>
      <c r="K5" s="176"/>
      <c r="L5" s="176"/>
      <c r="M5" s="176"/>
      <c r="N5" s="176"/>
      <c r="O5" s="176"/>
    </row>
    <row r="6" spans="1:15" ht="13.5" customHeight="1" x14ac:dyDescent="0.25">
      <c r="A6" s="437"/>
      <c r="B6" s="16" t="s">
        <v>160</v>
      </c>
      <c r="C6" s="16" t="s">
        <v>161</v>
      </c>
      <c r="D6" s="16" t="s">
        <v>162</v>
      </c>
      <c r="E6" s="440"/>
      <c r="F6" s="442"/>
      <c r="G6" s="134"/>
      <c r="H6" s="176"/>
      <c r="I6" s="176"/>
      <c r="J6" s="176"/>
      <c r="K6" s="176"/>
      <c r="L6" s="176"/>
      <c r="M6" s="176"/>
      <c r="N6" s="176"/>
      <c r="O6" s="176"/>
    </row>
    <row r="7" spans="1:15" ht="13.5" customHeight="1" x14ac:dyDescent="0.25">
      <c r="A7" s="44" t="s">
        <v>21</v>
      </c>
      <c r="B7" s="58">
        <v>634</v>
      </c>
      <c r="C7" s="58">
        <v>5074</v>
      </c>
      <c r="D7" s="58">
        <v>1214</v>
      </c>
      <c r="E7" s="128">
        <f>SUM(B7:D7)</f>
        <v>6922</v>
      </c>
      <c r="F7" s="17">
        <v>1204</v>
      </c>
      <c r="G7" s="142"/>
      <c r="H7" s="176"/>
      <c r="I7" s="176"/>
      <c r="J7" s="176"/>
      <c r="K7" s="176"/>
      <c r="L7" s="176"/>
      <c r="M7" s="176"/>
      <c r="N7" s="176"/>
      <c r="O7" s="176"/>
    </row>
    <row r="8" spans="1:15" ht="13.5" customHeight="1" x14ac:dyDescent="0.25">
      <c r="A8" s="307" t="s">
        <v>314</v>
      </c>
      <c r="B8" s="303"/>
      <c r="C8" s="303"/>
      <c r="D8" s="303"/>
      <c r="E8" s="304"/>
      <c r="F8" s="305">
        <v>240</v>
      </c>
      <c r="G8" s="306"/>
      <c r="H8" s="229"/>
      <c r="I8" s="378"/>
      <c r="J8" s="229"/>
      <c r="K8" s="229"/>
      <c r="L8" s="229"/>
      <c r="M8" s="229"/>
      <c r="N8" s="229"/>
      <c r="O8" s="229"/>
    </row>
    <row r="9" spans="1:15" ht="13.5" customHeight="1" x14ac:dyDescent="0.25">
      <c r="A9" s="307" t="s">
        <v>317</v>
      </c>
      <c r="B9" s="303"/>
      <c r="C9" s="303"/>
      <c r="D9" s="303"/>
      <c r="E9" s="304"/>
      <c r="F9" s="305">
        <v>164</v>
      </c>
      <c r="G9" s="306"/>
      <c r="H9" s="229"/>
      <c r="I9" s="378"/>
      <c r="J9" s="229"/>
      <c r="K9" s="229"/>
      <c r="L9" s="229"/>
      <c r="M9" s="229"/>
      <c r="N9" s="229"/>
      <c r="O9" s="229"/>
    </row>
    <row r="10" spans="1:15" ht="13.5" customHeight="1" x14ac:dyDescent="0.25">
      <c r="A10" s="302"/>
      <c r="B10" s="303"/>
      <c r="C10" s="303"/>
      <c r="D10" s="303"/>
      <c r="E10" s="304"/>
      <c r="F10" s="305"/>
      <c r="G10" s="306"/>
      <c r="H10" s="229"/>
      <c r="I10" s="379"/>
      <c r="J10" s="229"/>
      <c r="K10" s="229"/>
      <c r="L10" s="229"/>
      <c r="M10" s="229"/>
      <c r="N10" s="229"/>
      <c r="O10" s="229"/>
    </row>
    <row r="11" spans="1:15" ht="15.75" customHeight="1" thickBot="1" x14ac:dyDescent="0.3">
      <c r="A11" s="194" t="s">
        <v>98</v>
      </c>
      <c r="B11" s="205">
        <v>788</v>
      </c>
      <c r="C11" s="205">
        <v>2908</v>
      </c>
      <c r="D11" s="205">
        <v>587</v>
      </c>
      <c r="E11" s="122">
        <f>SUM(B11:D11)</f>
        <v>4283</v>
      </c>
      <c r="F11" s="71">
        <v>600</v>
      </c>
      <c r="G11" s="165"/>
      <c r="H11" s="176"/>
      <c r="I11" s="379"/>
      <c r="J11" s="176"/>
      <c r="K11" s="176"/>
      <c r="L11" s="176"/>
      <c r="M11" s="176"/>
      <c r="N11" s="116"/>
      <c r="O11" s="116"/>
    </row>
    <row r="12" spans="1:15" ht="15" customHeight="1" thickBot="1" x14ac:dyDescent="0.3">
      <c r="A12" s="201" t="s">
        <v>158</v>
      </c>
      <c r="B12" s="78"/>
      <c r="C12" s="78"/>
      <c r="D12" s="78"/>
      <c r="E12" s="104">
        <f>SUM(E7:E11)</f>
        <v>11205</v>
      </c>
      <c r="F12" s="104">
        <f>SUM(F7:F11)</f>
        <v>2208</v>
      </c>
      <c r="G12" s="176"/>
      <c r="H12" s="176"/>
      <c r="I12" s="379"/>
      <c r="J12" s="176"/>
      <c r="K12" s="176"/>
      <c r="L12" s="176"/>
      <c r="M12" s="176"/>
      <c r="N12" s="176"/>
      <c r="O12" s="176"/>
    </row>
    <row r="13" spans="1:15" ht="15" customHeight="1" x14ac:dyDescent="0.25">
      <c r="A13" s="42" t="s">
        <v>163</v>
      </c>
      <c r="B13" s="193"/>
      <c r="C13" s="42"/>
      <c r="D13" s="42"/>
      <c r="E13" s="42"/>
      <c r="F13" s="42"/>
      <c r="G13" s="176"/>
      <c r="H13" s="176"/>
      <c r="I13" s="379"/>
      <c r="J13" s="176"/>
      <c r="K13" s="176"/>
      <c r="L13" s="176"/>
      <c r="M13" s="176"/>
      <c r="N13" s="176"/>
      <c r="O13" s="176"/>
    </row>
    <row r="14" spans="1:15" ht="15.75" customHeight="1" x14ac:dyDescent="0.25">
      <c r="A14" s="443" t="s">
        <v>320</v>
      </c>
      <c r="B14" s="434"/>
      <c r="C14" s="434"/>
      <c r="D14" s="434"/>
      <c r="E14" s="434"/>
      <c r="F14" s="434"/>
      <c r="G14" s="434"/>
      <c r="H14" s="434"/>
      <c r="I14" s="379"/>
      <c r="J14" s="176"/>
      <c r="K14" s="176"/>
      <c r="L14" s="176"/>
      <c r="M14" s="176"/>
      <c r="N14" s="176"/>
      <c r="O14" s="176"/>
    </row>
    <row r="15" spans="1:15" ht="24" customHeight="1" x14ac:dyDescent="0.25">
      <c r="A15" s="434"/>
      <c r="B15" s="434"/>
      <c r="C15" s="434"/>
      <c r="D15" s="434"/>
      <c r="E15" s="435"/>
      <c r="F15" s="435"/>
      <c r="G15" s="434"/>
      <c r="H15" s="434"/>
      <c r="I15" s="379"/>
      <c r="J15" s="176"/>
      <c r="K15" s="176"/>
      <c r="L15" s="176"/>
      <c r="M15" s="176"/>
      <c r="N15" s="176"/>
      <c r="O15" s="176"/>
    </row>
    <row r="16" spans="1:15" ht="13.5" customHeight="1" x14ac:dyDescent="0.3">
      <c r="A16" s="117" t="s">
        <v>156</v>
      </c>
      <c r="B16" s="166" t="s">
        <v>158</v>
      </c>
      <c r="C16" s="57" t="s">
        <v>159</v>
      </c>
      <c r="D16" s="438" t="s">
        <v>20</v>
      </c>
      <c r="E16" s="438"/>
      <c r="F16" s="438"/>
      <c r="G16" s="101"/>
      <c r="H16" s="176"/>
      <c r="I16" s="378"/>
      <c r="J16" s="176"/>
      <c r="K16" s="176"/>
      <c r="L16" s="176"/>
      <c r="M16" s="176"/>
      <c r="N16" s="176"/>
      <c r="O16" s="176"/>
    </row>
    <row r="17" spans="1:15" ht="15" customHeight="1" x14ac:dyDescent="0.25">
      <c r="A17" s="325" t="s">
        <v>106</v>
      </c>
      <c r="B17" s="326">
        <v>1455</v>
      </c>
      <c r="C17" s="326">
        <v>338</v>
      </c>
      <c r="D17" s="444" t="s">
        <v>327</v>
      </c>
      <c r="E17" s="445"/>
      <c r="F17" s="446"/>
      <c r="G17" s="36"/>
      <c r="H17" s="175"/>
      <c r="I17" s="380"/>
      <c r="J17" s="176"/>
      <c r="K17" s="176"/>
      <c r="L17" s="176"/>
      <c r="M17" s="176"/>
      <c r="N17" s="176"/>
      <c r="O17" s="176"/>
    </row>
    <row r="18" spans="1:15" ht="14.25" customHeight="1" x14ac:dyDescent="0.25">
      <c r="A18" s="325" t="s">
        <v>164</v>
      </c>
      <c r="B18" s="326">
        <v>3147</v>
      </c>
      <c r="C18" s="326">
        <v>926</v>
      </c>
      <c r="D18" s="447"/>
      <c r="E18" s="445"/>
      <c r="F18" s="446"/>
      <c r="G18" s="8"/>
      <c r="H18" s="175"/>
      <c r="I18" s="175"/>
      <c r="J18" s="175"/>
      <c r="K18" s="176"/>
      <c r="L18" s="176"/>
      <c r="M18" s="176"/>
      <c r="N18" s="176"/>
      <c r="O18" s="176"/>
    </row>
    <row r="19" spans="1:15" ht="14.25" customHeight="1" x14ac:dyDescent="0.25">
      <c r="A19" s="325" t="s">
        <v>27</v>
      </c>
      <c r="B19" s="326">
        <v>791</v>
      </c>
      <c r="C19" s="326">
        <v>198</v>
      </c>
      <c r="D19" s="447" t="s">
        <v>165</v>
      </c>
      <c r="E19" s="445"/>
      <c r="F19" s="446"/>
      <c r="G19" s="8"/>
      <c r="H19" s="175"/>
      <c r="I19" s="175"/>
      <c r="J19" s="175"/>
      <c r="K19" s="176"/>
      <c r="L19" s="176"/>
      <c r="M19" s="176"/>
      <c r="N19" s="176"/>
      <c r="O19" s="176"/>
    </row>
    <row r="20" spans="1:15" ht="14.25" customHeight="1" x14ac:dyDescent="0.25">
      <c r="A20" s="325" t="s">
        <v>166</v>
      </c>
      <c r="B20" s="326">
        <v>1480</v>
      </c>
      <c r="C20" s="326">
        <v>338</v>
      </c>
      <c r="D20" s="444" t="s">
        <v>327</v>
      </c>
      <c r="E20" s="445"/>
      <c r="F20" s="446"/>
      <c r="G20" s="8"/>
      <c r="H20" s="175"/>
      <c r="I20" s="175"/>
      <c r="J20" s="175"/>
      <c r="K20" s="176"/>
      <c r="L20" s="176"/>
      <c r="M20" s="176"/>
      <c r="N20" s="176"/>
      <c r="O20" s="176"/>
    </row>
    <row r="21" spans="1:15" ht="14.25" customHeight="1" x14ac:dyDescent="0.25">
      <c r="A21" s="377" t="s">
        <v>321</v>
      </c>
      <c r="B21" s="372"/>
      <c r="C21" s="372">
        <v>292</v>
      </c>
      <c r="D21" s="373" t="s">
        <v>322</v>
      </c>
      <c r="E21" s="374"/>
      <c r="F21" s="375"/>
      <c r="G21" s="376"/>
      <c r="H21" s="175"/>
      <c r="I21" s="175"/>
      <c r="J21" s="175"/>
      <c r="K21" s="229"/>
      <c r="L21" s="229"/>
      <c r="M21" s="229"/>
      <c r="N21" s="229"/>
      <c r="O21" s="229"/>
    </row>
    <row r="22" spans="1:15" ht="15" customHeight="1" x14ac:dyDescent="0.25">
      <c r="A22" s="83" t="s">
        <v>158</v>
      </c>
      <c r="B22" s="115">
        <f>SUM(B17:B20)</f>
        <v>6873</v>
      </c>
      <c r="C22" s="115">
        <f>SUM(C17:C21)</f>
        <v>2092</v>
      </c>
      <c r="D22" s="448"/>
      <c r="E22" s="449"/>
      <c r="F22" s="450"/>
      <c r="G22" s="8"/>
      <c r="H22" s="175"/>
      <c r="I22" s="175"/>
      <c r="J22" s="175"/>
      <c r="K22" s="176"/>
      <c r="L22" s="176"/>
      <c r="M22" s="176"/>
      <c r="N22" s="176"/>
      <c r="O22" s="176"/>
    </row>
    <row r="23" spans="1:15" ht="14.25" customHeight="1" x14ac:dyDescent="0.25">
      <c r="A23" s="191"/>
      <c r="B23" s="191"/>
      <c r="C23" s="191"/>
      <c r="D23" s="191"/>
      <c r="E23" s="191"/>
      <c r="F23" s="191"/>
      <c r="G23" s="176"/>
      <c r="H23" s="176"/>
      <c r="I23" s="176"/>
      <c r="J23" s="175"/>
      <c r="K23" s="176"/>
      <c r="L23" s="176"/>
      <c r="M23" s="176"/>
      <c r="N23" s="176"/>
      <c r="O23" s="176"/>
    </row>
    <row r="24" spans="1:15" ht="15" customHeight="1" x14ac:dyDescent="0.25">
      <c r="A24" s="176"/>
      <c r="B24" s="176"/>
      <c r="C24" s="176"/>
      <c r="D24" s="176"/>
      <c r="E24" s="176"/>
      <c r="F24" s="42"/>
      <c r="G24" s="118"/>
      <c r="H24" s="176"/>
      <c r="I24" s="176"/>
      <c r="J24" s="176"/>
      <c r="K24" s="176"/>
      <c r="L24" s="176"/>
      <c r="M24" s="176"/>
      <c r="N24" s="176"/>
      <c r="O24" s="176"/>
    </row>
    <row r="25" spans="1:15" ht="21" customHeight="1" x14ac:dyDescent="0.4">
      <c r="A25" s="108" t="s">
        <v>167</v>
      </c>
      <c r="B25" s="108"/>
      <c r="C25" s="108"/>
      <c r="D25" s="108"/>
      <c r="E25" s="108"/>
      <c r="F25" s="108"/>
      <c r="G25" s="118"/>
      <c r="H25" s="176"/>
      <c r="I25" s="176"/>
      <c r="J25" s="176"/>
      <c r="K25" s="176"/>
      <c r="L25" s="176"/>
      <c r="M25" s="176"/>
      <c r="N25" s="176"/>
      <c r="O25" s="176"/>
    </row>
    <row r="26" spans="1:15" ht="13.2" x14ac:dyDescent="0.25">
      <c r="A26" s="436" t="s">
        <v>156</v>
      </c>
      <c r="B26" s="438" t="s">
        <v>157</v>
      </c>
      <c r="C26" s="438"/>
      <c r="D26" s="438"/>
      <c r="E26" s="439" t="s">
        <v>158</v>
      </c>
      <c r="F26" s="430" t="s">
        <v>159</v>
      </c>
      <c r="G26" s="142"/>
      <c r="H26" s="176"/>
      <c r="I26" s="176"/>
      <c r="J26" s="176"/>
      <c r="K26" s="176"/>
      <c r="L26" s="176"/>
      <c r="M26" s="176"/>
      <c r="N26" s="176"/>
      <c r="O26" s="176"/>
    </row>
    <row r="27" spans="1:15" ht="13.5" customHeight="1" x14ac:dyDescent="0.25">
      <c r="A27" s="437"/>
      <c r="B27" s="16" t="s">
        <v>160</v>
      </c>
      <c r="C27" s="16" t="s">
        <v>161</v>
      </c>
      <c r="D27" s="16" t="s">
        <v>162</v>
      </c>
      <c r="E27" s="440"/>
      <c r="F27" s="431"/>
      <c r="G27" s="38"/>
      <c r="H27" s="118"/>
      <c r="I27" s="176"/>
      <c r="J27" s="176"/>
      <c r="K27" s="176"/>
      <c r="L27" s="176"/>
      <c r="M27" s="176"/>
      <c r="N27" s="176"/>
      <c r="O27" s="176"/>
    </row>
    <row r="28" spans="1:15" ht="13.5" customHeight="1" x14ac:dyDescent="0.25">
      <c r="A28" s="327" t="s">
        <v>32</v>
      </c>
      <c r="B28" s="328"/>
      <c r="C28" s="328"/>
      <c r="D28" s="328"/>
      <c r="E28" s="328"/>
      <c r="F28" s="329">
        <v>118</v>
      </c>
      <c r="G28" s="330"/>
      <c r="H28" s="176"/>
      <c r="I28" s="176"/>
      <c r="J28" s="176"/>
      <c r="K28" s="176"/>
      <c r="L28" s="176"/>
      <c r="M28" s="176"/>
      <c r="N28" s="176"/>
      <c r="O28" s="176"/>
    </row>
    <row r="29" spans="1:15" ht="13.2" x14ac:dyDescent="0.25">
      <c r="A29" s="327" t="s">
        <v>168</v>
      </c>
      <c r="B29" s="331"/>
      <c r="C29" s="328"/>
      <c r="D29" s="328"/>
      <c r="E29" s="328"/>
      <c r="F29" s="329">
        <v>60</v>
      </c>
      <c r="G29" s="330"/>
      <c r="H29" s="176"/>
      <c r="I29" s="176"/>
      <c r="J29" s="176"/>
      <c r="K29" s="176"/>
      <c r="L29" s="176"/>
      <c r="M29" s="176"/>
      <c r="N29" s="176"/>
      <c r="O29" s="176"/>
    </row>
    <row r="30" spans="1:15" ht="13.2" x14ac:dyDescent="0.25">
      <c r="A30" s="332" t="s">
        <v>169</v>
      </c>
      <c r="B30" s="331"/>
      <c r="C30" s="328"/>
      <c r="D30" s="328"/>
      <c r="E30" s="328"/>
      <c r="F30" s="329">
        <v>312</v>
      </c>
      <c r="G30" s="333"/>
      <c r="H30" s="176"/>
      <c r="I30" s="176"/>
      <c r="J30" s="176"/>
      <c r="K30" s="176"/>
      <c r="L30" s="176"/>
      <c r="M30" s="176"/>
      <c r="N30" s="176"/>
      <c r="O30" s="176"/>
    </row>
    <row r="31" spans="1:15" ht="13.5" customHeight="1" x14ac:dyDescent="0.25">
      <c r="A31" s="201" t="s">
        <v>158</v>
      </c>
      <c r="B31" s="78"/>
      <c r="C31" s="78"/>
      <c r="D31" s="78"/>
      <c r="E31" s="78"/>
      <c r="F31" s="104">
        <f>SUM(F28:F30)</f>
        <v>490</v>
      </c>
      <c r="G31" s="94"/>
      <c r="H31" s="176"/>
      <c r="I31" s="176"/>
      <c r="J31" s="176"/>
      <c r="K31" s="176"/>
      <c r="L31" s="176"/>
      <c r="M31" s="176"/>
      <c r="N31" s="176"/>
      <c r="O31" s="176"/>
    </row>
    <row r="32" spans="1:15" ht="13.2" x14ac:dyDescent="0.25">
      <c r="A32" s="334" t="s">
        <v>328</v>
      </c>
      <c r="B32" s="72"/>
      <c r="C32" s="72"/>
      <c r="D32" s="72"/>
      <c r="E32" s="72"/>
      <c r="F32" s="191"/>
      <c r="G32" s="215"/>
      <c r="H32" s="176"/>
      <c r="I32" s="176"/>
      <c r="J32" s="176"/>
      <c r="K32" s="176"/>
      <c r="L32" s="176"/>
      <c r="M32" s="176"/>
      <c r="N32" s="176"/>
      <c r="O32" s="176"/>
    </row>
    <row r="33" spans="1:15" ht="15" customHeight="1" x14ac:dyDescent="0.25">
      <c r="A33" s="176"/>
      <c r="B33" s="176"/>
      <c r="C33" s="118"/>
      <c r="D33" s="176"/>
      <c r="E33" s="176"/>
      <c r="F33" s="42"/>
      <c r="G33" s="176"/>
      <c r="H33" s="176"/>
      <c r="I33" s="176"/>
      <c r="J33" s="176"/>
      <c r="K33" s="176"/>
      <c r="L33" s="176"/>
      <c r="M33" s="176"/>
      <c r="N33" s="176"/>
      <c r="O33" s="176"/>
    </row>
    <row r="34" spans="1:15" ht="15" customHeight="1" x14ac:dyDescent="0.25">
      <c r="A34" s="42"/>
      <c r="B34" s="42"/>
      <c r="C34" s="42"/>
      <c r="D34" s="42"/>
      <c r="E34" s="42"/>
      <c r="F34" s="42"/>
      <c r="G34" s="176"/>
      <c r="H34" s="176"/>
      <c r="I34" s="176"/>
      <c r="J34" s="176"/>
      <c r="K34" s="176"/>
      <c r="L34" s="176"/>
      <c r="M34" s="176"/>
      <c r="N34" s="176"/>
      <c r="O34" s="176"/>
    </row>
    <row r="35" spans="1:15" ht="15" customHeight="1" x14ac:dyDescent="0.25">
      <c r="A35" s="42"/>
      <c r="B35" s="42"/>
      <c r="C35" s="42"/>
      <c r="D35" s="42"/>
      <c r="E35" s="42"/>
      <c r="F35" s="42"/>
      <c r="G35" s="176"/>
      <c r="H35" s="176"/>
      <c r="I35" s="176"/>
      <c r="J35" s="176"/>
      <c r="K35" s="176"/>
      <c r="L35" s="176"/>
      <c r="M35" s="176"/>
      <c r="N35" s="176"/>
      <c r="O35" s="176"/>
    </row>
    <row r="36" spans="1:15" ht="15" customHeight="1" x14ac:dyDescent="0.25">
      <c r="A36" s="42"/>
      <c r="B36" s="42"/>
      <c r="C36" s="42"/>
      <c r="D36" s="42"/>
      <c r="E36" s="42"/>
      <c r="F36" s="42"/>
      <c r="G36" s="176"/>
      <c r="H36" s="176"/>
      <c r="I36" s="176"/>
      <c r="J36" s="176"/>
      <c r="K36" s="176"/>
      <c r="L36" s="176"/>
      <c r="M36" s="176"/>
      <c r="N36" s="176"/>
      <c r="O36" s="176"/>
    </row>
    <row r="37" spans="1:15" ht="15" customHeight="1" x14ac:dyDescent="0.25">
      <c r="A37" s="42"/>
      <c r="B37" s="42"/>
      <c r="C37" s="42"/>
      <c r="D37" s="42"/>
      <c r="E37" s="42"/>
      <c r="F37" s="42"/>
      <c r="G37" s="176"/>
      <c r="H37" s="176"/>
      <c r="I37" s="176"/>
      <c r="J37" s="176"/>
      <c r="K37" s="176"/>
      <c r="L37" s="176"/>
      <c r="M37" s="176"/>
      <c r="N37" s="176"/>
      <c r="O37" s="176"/>
    </row>
    <row r="38" spans="1:15" ht="15" customHeight="1" x14ac:dyDescent="0.25">
      <c r="A38" s="42"/>
      <c r="B38" s="42"/>
      <c r="C38" s="42"/>
      <c r="D38" s="42"/>
      <c r="E38" s="42"/>
      <c r="F38" s="42"/>
      <c r="G38" s="176"/>
      <c r="H38" s="176"/>
      <c r="I38" s="176"/>
      <c r="J38" s="176"/>
      <c r="K38" s="176"/>
      <c r="L38" s="176"/>
      <c r="M38" s="176"/>
      <c r="N38" s="176"/>
      <c r="O38" s="176"/>
    </row>
    <row r="39" spans="1:15" ht="15" customHeight="1" x14ac:dyDescent="0.25">
      <c r="A39" s="42"/>
      <c r="B39" s="42"/>
      <c r="C39" s="42"/>
      <c r="D39" s="42"/>
      <c r="E39" s="42"/>
      <c r="F39" s="42"/>
      <c r="G39" s="176"/>
      <c r="H39" s="176"/>
      <c r="I39" s="176"/>
      <c r="J39" s="176"/>
      <c r="K39" s="176"/>
      <c r="L39" s="176"/>
      <c r="M39" s="176"/>
      <c r="N39" s="176"/>
      <c r="O39" s="176"/>
    </row>
    <row r="40" spans="1:15" ht="15" customHeight="1" x14ac:dyDescent="0.25">
      <c r="A40" s="42"/>
      <c r="B40" s="42"/>
      <c r="C40" s="42"/>
      <c r="D40" s="42"/>
      <c r="E40" s="42"/>
      <c r="F40" s="42"/>
      <c r="G40" s="176"/>
      <c r="H40" s="176"/>
      <c r="I40" s="176"/>
      <c r="J40" s="176"/>
      <c r="K40" s="176"/>
      <c r="L40" s="176"/>
      <c r="M40" s="176"/>
      <c r="N40" s="176"/>
      <c r="O40" s="176"/>
    </row>
    <row r="41" spans="1:15" ht="15" customHeight="1" x14ac:dyDescent="0.25">
      <c r="A41" s="176"/>
      <c r="B41" s="176"/>
      <c r="C41" s="176"/>
      <c r="D41" s="176"/>
      <c r="E41" s="176"/>
      <c r="F41" s="42"/>
      <c r="G41" s="176"/>
      <c r="H41" s="176"/>
      <c r="I41" s="176"/>
      <c r="J41" s="176"/>
      <c r="K41" s="176"/>
      <c r="L41" s="176"/>
      <c r="M41" s="176"/>
      <c r="N41" s="176"/>
      <c r="O41" s="176"/>
    </row>
    <row r="42" spans="1:15" ht="15" customHeight="1" x14ac:dyDescent="0.25">
      <c r="A42" s="176"/>
      <c r="B42" s="176"/>
      <c r="C42" s="176"/>
      <c r="D42" s="176"/>
      <c r="E42" s="176"/>
      <c r="F42" s="42"/>
      <c r="G42" s="176"/>
      <c r="H42" s="176"/>
      <c r="I42" s="176"/>
      <c r="J42" s="176"/>
      <c r="K42" s="176"/>
      <c r="L42" s="176"/>
      <c r="M42" s="176"/>
      <c r="N42" s="176"/>
      <c r="O42" s="176"/>
    </row>
    <row r="43" spans="1:15" ht="15" customHeight="1" x14ac:dyDescent="0.25">
      <c r="A43" s="176"/>
      <c r="B43" s="176"/>
      <c r="C43" s="176"/>
      <c r="D43" s="176"/>
      <c r="E43" s="176"/>
      <c r="F43" s="42"/>
      <c r="G43" s="176"/>
      <c r="H43" s="176"/>
      <c r="I43" s="176"/>
      <c r="J43" s="176"/>
      <c r="K43" s="176"/>
      <c r="L43" s="176"/>
      <c r="M43" s="176"/>
      <c r="N43" s="176"/>
      <c r="O43" s="176"/>
    </row>
    <row r="44" spans="1:15" ht="15" customHeight="1" x14ac:dyDescent="0.25">
      <c r="A44" s="176"/>
      <c r="B44" s="176"/>
      <c r="C44" s="176"/>
      <c r="D44" s="176"/>
      <c r="E44" s="176"/>
      <c r="F44" s="42"/>
      <c r="G44" s="176"/>
      <c r="H44" s="176"/>
      <c r="I44" s="176"/>
      <c r="J44" s="176"/>
      <c r="K44" s="176"/>
      <c r="L44" s="176"/>
      <c r="M44" s="176"/>
      <c r="N44" s="176"/>
      <c r="O44" s="176"/>
    </row>
    <row r="45" spans="1:15" ht="15" customHeight="1" x14ac:dyDescent="0.25">
      <c r="A45" s="176"/>
      <c r="B45" s="176"/>
      <c r="C45" s="176"/>
      <c r="D45" s="176"/>
      <c r="E45" s="176"/>
      <c r="F45" s="42"/>
      <c r="G45" s="176"/>
      <c r="H45" s="176"/>
      <c r="I45" s="176"/>
      <c r="J45" s="176"/>
      <c r="K45" s="176"/>
      <c r="L45" s="176"/>
      <c r="M45" s="176"/>
      <c r="N45" s="176"/>
      <c r="O45" s="176"/>
    </row>
    <row r="46" spans="1:15" ht="15" customHeight="1" x14ac:dyDescent="0.25">
      <c r="A46" s="176"/>
      <c r="B46" s="176"/>
      <c r="C46" s="176"/>
      <c r="D46" s="176"/>
      <c r="E46" s="176"/>
      <c r="F46" s="42"/>
      <c r="G46" s="176"/>
      <c r="H46" s="176"/>
      <c r="I46" s="176"/>
      <c r="J46" s="176"/>
      <c r="K46" s="176"/>
      <c r="L46" s="176"/>
      <c r="M46" s="176"/>
      <c r="N46" s="176"/>
      <c r="O46" s="176"/>
    </row>
    <row r="47" spans="1:15" ht="15" customHeight="1" x14ac:dyDescent="0.25">
      <c r="A47" s="176"/>
      <c r="B47" s="176"/>
      <c r="C47" s="176"/>
      <c r="D47" s="176"/>
      <c r="E47" s="176"/>
      <c r="F47" s="42"/>
      <c r="G47" s="176"/>
      <c r="H47" s="176"/>
      <c r="I47" s="176"/>
      <c r="J47" s="176"/>
      <c r="K47" s="176"/>
      <c r="L47" s="176"/>
      <c r="M47" s="176"/>
      <c r="N47" s="176"/>
      <c r="O47" s="176"/>
    </row>
    <row r="48" spans="1:15" ht="15" customHeight="1" x14ac:dyDescent="0.25">
      <c r="A48" s="176"/>
      <c r="B48" s="176"/>
      <c r="C48" s="176"/>
      <c r="D48" s="176"/>
      <c r="E48" s="176"/>
      <c r="F48" s="42"/>
      <c r="G48" s="176"/>
      <c r="H48" s="176"/>
      <c r="I48" s="176"/>
      <c r="J48" s="176"/>
      <c r="K48" s="176"/>
      <c r="L48" s="176"/>
      <c r="M48" s="176"/>
      <c r="N48" s="176"/>
      <c r="O48" s="176"/>
    </row>
    <row r="49" spans="1:15" ht="15" customHeight="1" x14ac:dyDescent="0.25">
      <c r="A49" s="42"/>
      <c r="B49" s="42"/>
      <c r="C49" s="42"/>
      <c r="D49" s="42"/>
      <c r="E49" s="42"/>
      <c r="F49" s="42"/>
      <c r="G49" s="176"/>
      <c r="H49" s="176"/>
      <c r="I49" s="176"/>
      <c r="J49" s="176"/>
      <c r="K49" s="176"/>
      <c r="L49" s="176"/>
      <c r="M49" s="176"/>
      <c r="N49" s="176"/>
      <c r="O49" s="176"/>
    </row>
  </sheetData>
  <mergeCells count="16">
    <mergeCell ref="D20:F20"/>
    <mergeCell ref="D22:F22"/>
    <mergeCell ref="A26:A27"/>
    <mergeCell ref="B26:D26"/>
    <mergeCell ref="E26:E27"/>
    <mergeCell ref="F26:F27"/>
    <mergeCell ref="A14:H15"/>
    <mergeCell ref="D16:F16"/>
    <mergeCell ref="D17:F17"/>
    <mergeCell ref="D18:F18"/>
    <mergeCell ref="D19:F19"/>
    <mergeCell ref="A3:H4"/>
    <mergeCell ref="A5:A6"/>
    <mergeCell ref="B5:D5"/>
    <mergeCell ref="E5:E6"/>
    <mergeCell ref="F5:F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E17" sqref="E17"/>
    </sheetView>
  </sheetViews>
  <sheetFormatPr defaultColWidth="8" defaultRowHeight="12.75" customHeight="1" x14ac:dyDescent="0.25"/>
  <cols>
    <col min="1" max="1" width="20.109375" customWidth="1"/>
    <col min="2" max="2" width="33.5546875" customWidth="1"/>
    <col min="3" max="3" width="20.109375" customWidth="1"/>
    <col min="4" max="4" width="14.44140625" customWidth="1"/>
    <col min="5" max="5" width="34.109375" customWidth="1"/>
    <col min="6" max="6" width="26.5546875" customWidth="1"/>
    <col min="7" max="7" width="26" customWidth="1"/>
    <col min="8" max="8" width="20" customWidth="1"/>
  </cols>
  <sheetData>
    <row r="1" spans="1:9" ht="13.2" x14ac:dyDescent="0.25">
      <c r="A1" s="176"/>
      <c r="B1" s="176"/>
      <c r="C1" s="176"/>
      <c r="D1" s="176"/>
      <c r="E1" s="176"/>
      <c r="F1" s="176"/>
      <c r="G1" s="176"/>
      <c r="H1" s="176" t="str">
        <f>Cover!N1</f>
        <v>2014Clearwater AOP</v>
      </c>
      <c r="I1" s="176"/>
    </row>
    <row r="2" spans="1:9" ht="13.2" x14ac:dyDescent="0.25">
      <c r="A2" s="176"/>
      <c r="B2" s="176"/>
      <c r="C2" s="176"/>
      <c r="D2" s="176"/>
      <c r="E2" s="176"/>
      <c r="F2" s="176"/>
      <c r="G2" s="176"/>
      <c r="H2" s="176"/>
      <c r="I2" s="176"/>
    </row>
    <row r="3" spans="1:9" ht="20.25" customHeight="1" x14ac:dyDescent="0.3">
      <c r="A3" s="459" t="s">
        <v>170</v>
      </c>
      <c r="B3" s="459"/>
      <c r="C3" s="459"/>
      <c r="D3" s="459"/>
      <c r="E3" s="28"/>
      <c r="F3" s="459" t="s">
        <v>171</v>
      </c>
      <c r="G3" s="459"/>
      <c r="H3" s="459"/>
      <c r="I3" s="28"/>
    </row>
    <row r="4" spans="1:9" ht="43.5" customHeight="1" x14ac:dyDescent="0.3">
      <c r="A4" s="459"/>
      <c r="B4" s="459"/>
      <c r="C4" s="459"/>
      <c r="D4" s="459"/>
      <c r="E4" s="28"/>
      <c r="F4" s="459"/>
      <c r="G4" s="459"/>
      <c r="H4" s="459"/>
      <c r="I4" s="28"/>
    </row>
    <row r="5" spans="1:9" ht="16.5" customHeight="1" x14ac:dyDescent="0.25">
      <c r="A5" s="117" t="s">
        <v>10</v>
      </c>
      <c r="B5" s="57" t="s">
        <v>172</v>
      </c>
      <c r="C5" s="57" t="s">
        <v>173</v>
      </c>
      <c r="D5" s="137" t="s">
        <v>174</v>
      </c>
      <c r="E5" s="140"/>
      <c r="F5" s="186" t="s">
        <v>175</v>
      </c>
      <c r="G5" s="95" t="s">
        <v>176</v>
      </c>
      <c r="H5" s="59" t="s">
        <v>177</v>
      </c>
      <c r="I5" s="36"/>
    </row>
    <row r="6" spans="1:9" ht="17.25" customHeight="1" x14ac:dyDescent="0.25">
      <c r="A6" s="221" t="s">
        <v>178</v>
      </c>
      <c r="B6" s="20"/>
      <c r="C6" s="20"/>
      <c r="D6" s="138"/>
      <c r="E6" s="140"/>
      <c r="F6" s="161" t="s">
        <v>89</v>
      </c>
      <c r="G6" s="21" t="s">
        <v>179</v>
      </c>
      <c r="H6" s="143" t="s">
        <v>180</v>
      </c>
      <c r="I6" s="36"/>
    </row>
    <row r="7" spans="1:9" ht="25.5" customHeight="1" x14ac:dyDescent="0.25">
      <c r="A7" s="33" t="s">
        <v>181</v>
      </c>
      <c r="B7" s="126" t="s">
        <v>182</v>
      </c>
      <c r="C7" s="152" t="s">
        <v>183</v>
      </c>
      <c r="D7" s="1">
        <v>6000</v>
      </c>
      <c r="E7" s="140"/>
      <c r="F7" s="460" t="s">
        <v>99</v>
      </c>
      <c r="G7" s="70" t="s">
        <v>184</v>
      </c>
      <c r="H7" s="168" t="s">
        <v>185</v>
      </c>
      <c r="I7" s="36"/>
    </row>
    <row r="8" spans="1:9" ht="25.5" customHeight="1" x14ac:dyDescent="0.25">
      <c r="A8" s="33" t="s">
        <v>186</v>
      </c>
      <c r="B8" s="126" t="s">
        <v>187</v>
      </c>
      <c r="C8" s="223">
        <v>200</v>
      </c>
      <c r="D8" s="1"/>
      <c r="E8" s="36"/>
      <c r="F8" s="461"/>
      <c r="G8" s="463" t="s">
        <v>188</v>
      </c>
      <c r="H8" s="465" t="s">
        <v>185</v>
      </c>
      <c r="I8" s="36"/>
    </row>
    <row r="9" spans="1:9" ht="13.5" customHeight="1" x14ac:dyDescent="0.25">
      <c r="A9" s="224" t="s">
        <v>189</v>
      </c>
      <c r="B9" s="51" t="s">
        <v>182</v>
      </c>
      <c r="C9" s="173" t="s">
        <v>190</v>
      </c>
      <c r="D9" s="217">
        <v>3400</v>
      </c>
      <c r="E9" s="36"/>
      <c r="F9" s="462"/>
      <c r="G9" s="464"/>
      <c r="H9" s="466"/>
      <c r="I9" s="36"/>
    </row>
    <row r="10" spans="1:9" ht="26.25" customHeight="1" x14ac:dyDescent="0.25">
      <c r="A10" s="139"/>
      <c r="B10" s="102"/>
      <c r="C10" s="96"/>
      <c r="D10" s="13"/>
      <c r="E10" s="140"/>
      <c r="F10" s="23" t="s">
        <v>191</v>
      </c>
      <c r="G10" s="177" t="s">
        <v>192</v>
      </c>
      <c r="H10" s="206" t="s">
        <v>193</v>
      </c>
      <c r="I10" s="36"/>
    </row>
    <row r="11" spans="1:9" ht="25.5" customHeight="1" x14ac:dyDescent="0.25">
      <c r="A11" s="197" t="s">
        <v>194</v>
      </c>
      <c r="B11" s="26"/>
      <c r="C11" s="89"/>
      <c r="D11" s="73">
        <v>600</v>
      </c>
      <c r="E11" s="140"/>
      <c r="F11" s="69" t="s">
        <v>195</v>
      </c>
      <c r="G11" s="123" t="s">
        <v>196</v>
      </c>
      <c r="H11" s="40" t="s">
        <v>197</v>
      </c>
      <c r="I11" s="36"/>
    </row>
    <row r="12" spans="1:9" ht="25.5" customHeight="1" x14ac:dyDescent="0.25">
      <c r="A12" s="33" t="s">
        <v>198</v>
      </c>
      <c r="B12" s="126" t="s">
        <v>187</v>
      </c>
      <c r="C12" s="223">
        <v>150</v>
      </c>
      <c r="D12" s="1"/>
      <c r="E12" s="140"/>
      <c r="F12" s="178" t="s">
        <v>199</v>
      </c>
      <c r="G12" s="123" t="s">
        <v>200</v>
      </c>
      <c r="H12" s="40" t="s">
        <v>201</v>
      </c>
      <c r="I12" s="36"/>
    </row>
    <row r="13" spans="1:9" ht="13.2" x14ac:dyDescent="0.25">
      <c r="A13" s="33" t="s">
        <v>94</v>
      </c>
      <c r="B13" s="126" t="s">
        <v>187</v>
      </c>
      <c r="C13" s="223" t="s">
        <v>202</v>
      </c>
      <c r="D13" s="1"/>
      <c r="E13" s="140"/>
      <c r="F13" s="451" t="s">
        <v>203</v>
      </c>
      <c r="G13" s="454" t="s">
        <v>204</v>
      </c>
      <c r="H13" s="456" t="s">
        <v>205</v>
      </c>
      <c r="I13" s="36"/>
    </row>
    <row r="14" spans="1:9" ht="13.5" customHeight="1" x14ac:dyDescent="0.25">
      <c r="A14" s="224" t="s">
        <v>194</v>
      </c>
      <c r="B14" s="51" t="s">
        <v>187</v>
      </c>
      <c r="C14" s="79" t="s">
        <v>206</v>
      </c>
      <c r="D14" s="217"/>
      <c r="E14" s="36"/>
      <c r="F14" s="452"/>
      <c r="G14" s="455"/>
      <c r="H14" s="457"/>
      <c r="I14" s="36"/>
    </row>
    <row r="15" spans="1:9" ht="13.5" customHeight="1" x14ac:dyDescent="0.25">
      <c r="A15" s="139"/>
      <c r="B15" s="102"/>
      <c r="C15" s="102"/>
      <c r="D15" s="13"/>
      <c r="E15" s="36"/>
      <c r="F15" s="453"/>
      <c r="G15" s="106" t="s">
        <v>207</v>
      </c>
      <c r="H15" s="169" t="s">
        <v>208</v>
      </c>
      <c r="I15" s="36"/>
    </row>
    <row r="16" spans="1:9" ht="25.5" customHeight="1" x14ac:dyDescent="0.25">
      <c r="A16" s="197" t="s">
        <v>209</v>
      </c>
      <c r="B16" s="26"/>
      <c r="C16" s="5"/>
      <c r="D16" s="73"/>
      <c r="E16" s="140"/>
      <c r="F16" s="69" t="s">
        <v>210</v>
      </c>
      <c r="G16" s="123" t="s">
        <v>211</v>
      </c>
      <c r="H16" s="40" t="s">
        <v>212</v>
      </c>
      <c r="I16" s="36"/>
    </row>
    <row r="17" spans="1:9" ht="51.75" customHeight="1" x14ac:dyDescent="0.25">
      <c r="A17" s="180" t="s">
        <v>213</v>
      </c>
      <c r="B17" s="51" t="s">
        <v>187</v>
      </c>
      <c r="C17" s="79">
        <v>500</v>
      </c>
      <c r="D17" s="217"/>
      <c r="E17" s="140"/>
      <c r="F17" s="23" t="s">
        <v>214</v>
      </c>
      <c r="G17" s="70" t="s">
        <v>215</v>
      </c>
      <c r="H17" s="168" t="s">
        <v>216</v>
      </c>
      <c r="I17" s="36"/>
    </row>
    <row r="18" spans="1:9" ht="51.75" customHeight="1" x14ac:dyDescent="0.25">
      <c r="A18" s="139"/>
      <c r="B18" s="56" t="s">
        <v>47</v>
      </c>
      <c r="C18" s="56" t="s">
        <v>217</v>
      </c>
      <c r="D18" s="64">
        <v>10000</v>
      </c>
      <c r="E18" s="140"/>
      <c r="F18" s="23" t="s">
        <v>218</v>
      </c>
      <c r="G18" s="70" t="s">
        <v>200</v>
      </c>
      <c r="H18" s="168" t="s">
        <v>216</v>
      </c>
      <c r="I18" s="36"/>
    </row>
    <row r="19" spans="1:9" ht="26.25" customHeight="1" x14ac:dyDescent="0.25">
      <c r="A19" s="458" t="s">
        <v>219</v>
      </c>
      <c r="B19" s="458"/>
      <c r="C19" s="458"/>
      <c r="D19" s="458"/>
      <c r="E19" s="209"/>
      <c r="F19" s="23" t="s">
        <v>220</v>
      </c>
      <c r="G19" s="70" t="s">
        <v>196</v>
      </c>
      <c r="H19" s="168" t="s">
        <v>216</v>
      </c>
      <c r="I19" s="36"/>
    </row>
    <row r="20" spans="1:9" ht="26.25" customHeight="1" x14ac:dyDescent="0.25">
      <c r="A20" s="176" t="s">
        <v>221</v>
      </c>
      <c r="B20" s="176"/>
      <c r="C20" s="176"/>
      <c r="D20" s="176"/>
      <c r="E20" s="209"/>
      <c r="F20" s="183" t="s">
        <v>117</v>
      </c>
      <c r="G20" s="187" t="s">
        <v>196</v>
      </c>
      <c r="H20" s="10" t="s">
        <v>222</v>
      </c>
      <c r="I20" s="36"/>
    </row>
    <row r="21" spans="1:9" ht="27" customHeight="1" x14ac:dyDescent="0.25">
      <c r="A21" s="176" t="s">
        <v>223</v>
      </c>
      <c r="B21" s="176"/>
      <c r="C21" s="176"/>
      <c r="D21" s="176"/>
      <c r="E21" s="176"/>
      <c r="F21" s="202"/>
      <c r="G21" s="75"/>
      <c r="H21" s="75"/>
      <c r="I21" s="176"/>
    </row>
    <row r="22" spans="1:9" ht="13.2" x14ac:dyDescent="0.25">
      <c r="A22" s="176" t="s">
        <v>224</v>
      </c>
      <c r="B22" s="176"/>
      <c r="C22" s="176"/>
      <c r="D22" s="176"/>
      <c r="E22" s="176"/>
      <c r="F22" s="176"/>
      <c r="G22" s="176"/>
      <c r="H22" s="176"/>
      <c r="I22" s="176"/>
    </row>
    <row r="23" spans="1:9" ht="15" customHeight="1" x14ac:dyDescent="0.25">
      <c r="A23" s="176"/>
      <c r="B23" s="176"/>
      <c r="C23" s="176"/>
      <c r="D23" s="42"/>
      <c r="E23" s="176"/>
      <c r="F23" s="176"/>
      <c r="G23" s="176"/>
      <c r="H23" s="176"/>
      <c r="I23" s="176"/>
    </row>
    <row r="24" spans="1:9" ht="15" customHeight="1" x14ac:dyDescent="0.25">
      <c r="A24" s="176"/>
      <c r="B24" s="176"/>
      <c r="C24" s="176"/>
      <c r="D24" s="42"/>
      <c r="E24" s="42"/>
      <c r="F24" s="32"/>
      <c r="G24" s="32"/>
      <c r="H24" s="176"/>
      <c r="I24" s="176"/>
    </row>
    <row r="25" spans="1:9" ht="15" customHeight="1" x14ac:dyDescent="0.25">
      <c r="A25" s="176"/>
      <c r="B25" s="176"/>
      <c r="C25" s="176"/>
      <c r="D25" s="42"/>
      <c r="E25" s="42"/>
      <c r="F25" s="176"/>
      <c r="G25" s="176"/>
      <c r="H25" s="176"/>
      <c r="I25" s="176"/>
    </row>
    <row r="26" spans="1:9" ht="15" customHeight="1" x14ac:dyDescent="0.25">
      <c r="A26" s="42"/>
      <c r="B26" s="42"/>
      <c r="C26" s="42"/>
      <c r="D26" s="42"/>
      <c r="E26" s="42"/>
      <c r="F26" s="176"/>
      <c r="G26" s="32"/>
      <c r="H26" s="176"/>
      <c r="I26" s="176"/>
    </row>
    <row r="27" spans="1:9" ht="15" customHeight="1" x14ac:dyDescent="0.25">
      <c r="A27" s="42"/>
      <c r="B27" s="42"/>
      <c r="C27" s="42"/>
      <c r="D27" s="42"/>
      <c r="E27" s="42"/>
      <c r="F27" s="176"/>
      <c r="G27" s="176"/>
      <c r="H27" s="176"/>
      <c r="I27" s="176"/>
    </row>
    <row r="28" spans="1:9" ht="15" customHeight="1" x14ac:dyDescent="0.25">
      <c r="A28" s="42"/>
      <c r="B28" s="42"/>
      <c r="C28" s="42"/>
      <c r="D28" s="42"/>
      <c r="E28" s="42"/>
      <c r="F28" s="32"/>
      <c r="G28" s="32"/>
      <c r="H28" s="176"/>
      <c r="I28" s="176"/>
    </row>
    <row r="29" spans="1:9" ht="15" customHeight="1" x14ac:dyDescent="0.25">
      <c r="A29" s="42"/>
      <c r="B29" s="42"/>
      <c r="C29" s="42"/>
      <c r="D29" s="42"/>
      <c r="E29" s="42"/>
      <c r="F29" s="176"/>
      <c r="G29" s="176"/>
      <c r="H29" s="176"/>
      <c r="I29" s="176"/>
    </row>
    <row r="30" spans="1:9" ht="15" customHeight="1" x14ac:dyDescent="0.25">
      <c r="A30" s="42"/>
      <c r="B30" s="42"/>
      <c r="C30" s="42"/>
      <c r="D30" s="42"/>
      <c r="E30" s="42"/>
      <c r="F30" s="176"/>
      <c r="G30" s="32"/>
      <c r="H30" s="176"/>
      <c r="I30" s="176"/>
    </row>
    <row r="31" spans="1:9" ht="15" customHeight="1" x14ac:dyDescent="0.25">
      <c r="A31" s="42"/>
      <c r="B31" s="42"/>
      <c r="C31" s="42"/>
      <c r="D31" s="42"/>
      <c r="E31" s="42"/>
      <c r="F31" s="176"/>
      <c r="G31" s="32"/>
      <c r="H31" s="176"/>
      <c r="I31" s="176"/>
    </row>
    <row r="32" spans="1:9" ht="15" customHeight="1" x14ac:dyDescent="0.25">
      <c r="A32" s="42"/>
      <c r="B32" s="42"/>
      <c r="C32" s="42"/>
      <c r="D32" s="42"/>
      <c r="E32" s="42"/>
      <c r="F32" s="176"/>
      <c r="G32" s="32"/>
      <c r="H32" s="176"/>
      <c r="I32" s="176"/>
    </row>
    <row r="33" spans="1:9" ht="15" customHeight="1" x14ac:dyDescent="0.25">
      <c r="A33" s="42"/>
      <c r="B33" s="42"/>
      <c r="C33" s="42"/>
      <c r="D33" s="42"/>
      <c r="E33" s="42"/>
      <c r="F33" s="176"/>
      <c r="G33" s="32"/>
      <c r="H33" s="176"/>
      <c r="I33" s="176"/>
    </row>
    <row r="34" spans="1:9" ht="15" customHeight="1" x14ac:dyDescent="0.25">
      <c r="A34" s="42"/>
      <c r="B34" s="42"/>
      <c r="C34" s="42"/>
      <c r="D34" s="42"/>
      <c r="E34" s="42"/>
      <c r="F34" s="176"/>
      <c r="G34" s="32"/>
      <c r="H34" s="176"/>
      <c r="I34" s="176"/>
    </row>
    <row r="35" spans="1:9" ht="15" customHeight="1" x14ac:dyDescent="0.25">
      <c r="A35" s="42"/>
      <c r="B35" s="42"/>
      <c r="C35" s="42"/>
      <c r="D35" s="42"/>
      <c r="E35" s="42"/>
      <c r="F35" s="176"/>
      <c r="G35" s="176"/>
      <c r="H35" s="176"/>
      <c r="I35" s="176"/>
    </row>
    <row r="36" spans="1:9" ht="13.2" x14ac:dyDescent="0.25">
      <c r="A36" s="176"/>
      <c r="B36" s="176"/>
      <c r="C36" s="176"/>
      <c r="D36" s="176"/>
      <c r="E36" s="176"/>
      <c r="F36" s="176"/>
      <c r="G36" s="32"/>
      <c r="H36" s="176"/>
      <c r="I36" s="176"/>
    </row>
    <row r="37" spans="1:9" ht="13.2" x14ac:dyDescent="0.25">
      <c r="A37" s="176"/>
      <c r="B37" s="176"/>
      <c r="C37" s="176"/>
      <c r="D37" s="176"/>
      <c r="E37" s="176"/>
      <c r="F37" s="176"/>
      <c r="G37" s="32"/>
      <c r="H37" s="176"/>
      <c r="I37" s="176"/>
    </row>
    <row r="38" spans="1:9" ht="13.2" x14ac:dyDescent="0.25">
      <c r="A38" s="176"/>
      <c r="B38" s="176"/>
      <c r="C38" s="176"/>
      <c r="D38" s="176"/>
      <c r="E38" s="176"/>
      <c r="F38" s="176"/>
      <c r="G38" s="176"/>
      <c r="H38" s="176"/>
      <c r="I38" s="176"/>
    </row>
    <row r="39" spans="1:9" ht="13.2" x14ac:dyDescent="0.25">
      <c r="A39" s="176"/>
      <c r="B39" s="176"/>
      <c r="C39" s="176"/>
      <c r="D39" s="176"/>
      <c r="E39" s="176"/>
      <c r="F39" s="176"/>
      <c r="G39" s="32"/>
      <c r="H39" s="176"/>
      <c r="I39" s="176"/>
    </row>
    <row r="40" spans="1:9" ht="13.2" x14ac:dyDescent="0.25">
      <c r="A40" s="176"/>
      <c r="B40" s="176"/>
      <c r="C40" s="176"/>
      <c r="D40" s="176"/>
      <c r="E40" s="176"/>
      <c r="F40" s="176"/>
      <c r="G40" s="176"/>
      <c r="H40" s="176"/>
      <c r="I40" s="176"/>
    </row>
    <row r="41" spans="1:9" ht="13.2" x14ac:dyDescent="0.25">
      <c r="A41" s="176"/>
      <c r="B41" s="176"/>
      <c r="C41" s="176"/>
      <c r="D41" s="176"/>
      <c r="E41" s="176"/>
      <c r="F41" s="176"/>
      <c r="G41" s="32"/>
      <c r="H41" s="176"/>
      <c r="I41" s="176"/>
    </row>
    <row r="42" spans="1:9" ht="13.2" x14ac:dyDescent="0.25">
      <c r="A42" s="176"/>
      <c r="B42" s="176"/>
      <c r="C42" s="176"/>
      <c r="D42" s="176"/>
      <c r="E42" s="176"/>
      <c r="F42" s="176"/>
      <c r="G42" s="32"/>
      <c r="H42" s="176"/>
      <c r="I42" s="176"/>
    </row>
    <row r="43" spans="1:9" ht="13.2" x14ac:dyDescent="0.25">
      <c r="A43" s="176"/>
      <c r="B43" s="176"/>
      <c r="C43" s="176"/>
      <c r="D43" s="176"/>
      <c r="E43" s="176"/>
      <c r="F43" s="176"/>
      <c r="G43" s="32"/>
      <c r="H43" s="176"/>
      <c r="I43" s="176"/>
    </row>
    <row r="44" spans="1:9" ht="13.2" x14ac:dyDescent="0.25">
      <c r="A44" s="176"/>
      <c r="B44" s="176"/>
      <c r="C44" s="176"/>
      <c r="D44" s="176"/>
      <c r="E44" s="176"/>
      <c r="F44" s="176"/>
      <c r="G44" s="32"/>
      <c r="H44" s="176"/>
      <c r="I44" s="176"/>
    </row>
    <row r="45" spans="1:9" ht="13.2" x14ac:dyDescent="0.25">
      <c r="A45" s="176"/>
      <c r="B45" s="176"/>
      <c r="C45" s="176"/>
      <c r="D45" s="176"/>
      <c r="E45" s="176"/>
      <c r="F45" s="176"/>
      <c r="G45" s="32"/>
      <c r="H45" s="176"/>
      <c r="I45" s="176"/>
    </row>
    <row r="46" spans="1:9" ht="13.2" x14ac:dyDescent="0.25">
      <c r="A46" s="176"/>
      <c r="B46" s="176"/>
      <c r="C46" s="176"/>
      <c r="D46" s="176"/>
      <c r="E46" s="176"/>
      <c r="F46" s="176"/>
      <c r="G46" s="176"/>
      <c r="H46" s="176"/>
      <c r="I46" s="176"/>
    </row>
    <row r="47" spans="1:9" ht="13.2" x14ac:dyDescent="0.25">
      <c r="A47" s="176"/>
      <c r="B47" s="176"/>
      <c r="C47" s="176"/>
      <c r="D47" s="176"/>
      <c r="E47" s="176"/>
      <c r="F47" s="176"/>
      <c r="G47" s="32"/>
      <c r="H47" s="176"/>
      <c r="I47" s="176"/>
    </row>
    <row r="48" spans="1:9" ht="13.2" x14ac:dyDescent="0.25">
      <c r="A48" s="176"/>
      <c r="B48" s="176"/>
      <c r="C48" s="176"/>
      <c r="D48" s="176"/>
      <c r="E48" s="176"/>
      <c r="F48" s="176"/>
      <c r="G48" s="32"/>
      <c r="H48" s="176"/>
      <c r="I48" s="176"/>
    </row>
    <row r="49" spans="1:9" ht="13.2" x14ac:dyDescent="0.25">
      <c r="A49" s="176"/>
      <c r="B49" s="176"/>
      <c r="C49" s="176"/>
      <c r="D49" s="176"/>
      <c r="E49" s="176"/>
      <c r="F49" s="176"/>
      <c r="G49" s="176"/>
      <c r="H49" s="176"/>
      <c r="I49" s="176"/>
    </row>
  </sheetData>
  <mergeCells count="9">
    <mergeCell ref="F13:F15"/>
    <mergeCell ref="G13:G14"/>
    <mergeCell ref="H13:H14"/>
    <mergeCell ref="A19:D19"/>
    <mergeCell ref="A3:D4"/>
    <mergeCell ref="F3:H4"/>
    <mergeCell ref="F7:F9"/>
    <mergeCell ref="G8:G9"/>
    <mergeCell ref="H8:H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sqref="A1:G1"/>
    </sheetView>
  </sheetViews>
  <sheetFormatPr defaultColWidth="8" defaultRowHeight="12.75" customHeight="1" x14ac:dyDescent="0.25"/>
  <cols>
    <col min="1" max="1" width="14.109375" customWidth="1"/>
    <col min="2" max="3" width="10.33203125" customWidth="1"/>
    <col min="4" max="4" width="14.33203125" customWidth="1"/>
    <col min="5" max="5" width="8.5546875" customWidth="1"/>
    <col min="6" max="6" width="21.33203125" customWidth="1"/>
    <col min="7" max="7" width="12.109375" customWidth="1"/>
    <col min="8" max="8" width="11.109375" customWidth="1"/>
    <col min="9" max="9" width="13.88671875" customWidth="1"/>
    <col min="10" max="10" width="10.5546875" customWidth="1"/>
    <col min="11" max="11" width="10.6640625" customWidth="1"/>
    <col min="12" max="12" width="11" customWidth="1"/>
    <col min="13" max="13" width="10.5546875" customWidth="1"/>
    <col min="15" max="15" width="11.5546875" customWidth="1"/>
    <col min="16" max="16" width="32" customWidth="1"/>
  </cols>
  <sheetData>
    <row r="1" spans="1:16" ht="20.25" customHeight="1" x14ac:dyDescent="0.4">
      <c r="A1" s="434" t="s">
        <v>225</v>
      </c>
      <c r="B1" s="434"/>
      <c r="C1" s="434"/>
      <c r="D1" s="434"/>
      <c r="E1" s="434"/>
      <c r="F1" s="434"/>
      <c r="G1" s="434"/>
      <c r="H1" s="176"/>
      <c r="I1" s="176"/>
      <c r="J1" s="176"/>
      <c r="K1" s="176"/>
      <c r="L1" s="176"/>
      <c r="M1" s="176"/>
      <c r="N1" s="176"/>
      <c r="O1" s="176"/>
      <c r="P1" s="42" t="str">
        <f>Cover!N1</f>
        <v>2014Clearwater AOP</v>
      </c>
    </row>
    <row r="2" spans="1:16" ht="13.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13.2" x14ac:dyDescent="0.25">
      <c r="A3" s="426" t="s">
        <v>5</v>
      </c>
      <c r="B3" s="428" t="s">
        <v>6</v>
      </c>
      <c r="C3" s="428" t="s">
        <v>7</v>
      </c>
      <c r="D3" s="428" t="s">
        <v>8</v>
      </c>
      <c r="E3" s="428" t="s">
        <v>9</v>
      </c>
      <c r="F3" s="428" t="s">
        <v>10</v>
      </c>
      <c r="G3" s="428" t="s">
        <v>11</v>
      </c>
      <c r="H3" s="428" t="s">
        <v>12</v>
      </c>
      <c r="I3" s="428" t="s">
        <v>13</v>
      </c>
      <c r="J3" s="428" t="s">
        <v>14</v>
      </c>
      <c r="K3" s="428" t="s">
        <v>15</v>
      </c>
      <c r="L3" s="428" t="s">
        <v>16</v>
      </c>
      <c r="M3" s="428" t="s">
        <v>17</v>
      </c>
      <c r="N3" s="428" t="s">
        <v>18</v>
      </c>
      <c r="O3" s="428" t="s">
        <v>19</v>
      </c>
      <c r="P3" s="430" t="s">
        <v>20</v>
      </c>
    </row>
    <row r="4" spans="1:16" ht="13.5" customHeight="1" x14ac:dyDescent="0.25">
      <c r="A4" s="427"/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31"/>
    </row>
    <row r="5" spans="1:16" ht="32.25" customHeight="1" x14ac:dyDescent="0.25">
      <c r="A5" s="15" t="s">
        <v>226</v>
      </c>
      <c r="B5" s="203" t="s">
        <v>118</v>
      </c>
      <c r="C5" s="203" t="s">
        <v>227</v>
      </c>
      <c r="D5" s="203" t="s">
        <v>226</v>
      </c>
      <c r="E5" s="203">
        <v>2012</v>
      </c>
      <c r="F5" s="203" t="s">
        <v>228</v>
      </c>
      <c r="G5" s="212" t="s">
        <v>229</v>
      </c>
      <c r="H5" s="160">
        <v>275000</v>
      </c>
      <c r="I5" s="112">
        <v>275000</v>
      </c>
      <c r="J5" s="112"/>
      <c r="K5" s="203"/>
      <c r="L5" s="160">
        <v>0</v>
      </c>
      <c r="M5" s="160">
        <v>30000</v>
      </c>
      <c r="N5" s="160">
        <v>5000</v>
      </c>
      <c r="O5" s="160"/>
      <c r="P5" s="189" t="s">
        <v>230</v>
      </c>
    </row>
    <row r="6" spans="1:16" ht="32.25" customHeight="1" x14ac:dyDescent="0.25">
      <c r="A6" s="15"/>
      <c r="B6" s="203"/>
      <c r="C6" s="203"/>
      <c r="D6" s="203" t="s">
        <v>226</v>
      </c>
      <c r="E6" s="203">
        <v>2012</v>
      </c>
      <c r="F6" s="203" t="s">
        <v>27</v>
      </c>
      <c r="G6" s="212" t="s">
        <v>229</v>
      </c>
      <c r="H6" s="160">
        <v>275000</v>
      </c>
      <c r="I6" s="112">
        <v>275000</v>
      </c>
      <c r="J6" s="112"/>
      <c r="K6" s="203"/>
      <c r="L6" s="160">
        <v>0</v>
      </c>
      <c r="M6" s="160">
        <v>30000</v>
      </c>
      <c r="N6" s="160">
        <v>5000</v>
      </c>
      <c r="O6" s="160"/>
      <c r="P6" s="189" t="s">
        <v>231</v>
      </c>
    </row>
    <row r="7" spans="1:16" ht="32.25" customHeight="1" x14ac:dyDescent="0.25">
      <c r="A7" s="15" t="s">
        <v>21</v>
      </c>
      <c r="B7" s="203" t="s">
        <v>118</v>
      </c>
      <c r="C7" s="203" t="s">
        <v>227</v>
      </c>
      <c r="D7" s="203" t="s">
        <v>36</v>
      </c>
      <c r="E7" s="203">
        <v>2012</v>
      </c>
      <c r="F7" s="203" t="s">
        <v>27</v>
      </c>
      <c r="G7" s="220" t="s">
        <v>232</v>
      </c>
      <c r="H7" s="160">
        <v>300000</v>
      </c>
      <c r="I7" s="160">
        <v>323000</v>
      </c>
      <c r="J7" s="160"/>
      <c r="K7" s="203"/>
      <c r="L7" s="160">
        <v>0</v>
      </c>
      <c r="M7" s="160">
        <v>55000</v>
      </c>
      <c r="N7" s="160">
        <v>5000</v>
      </c>
      <c r="O7" s="160"/>
      <c r="P7" s="189" t="s">
        <v>233</v>
      </c>
    </row>
    <row r="8" spans="1:16" ht="32.25" customHeight="1" x14ac:dyDescent="0.25">
      <c r="A8" s="4"/>
      <c r="B8" s="27"/>
      <c r="C8" s="27"/>
      <c r="D8" s="27"/>
      <c r="E8" s="27"/>
      <c r="F8" s="60"/>
      <c r="G8" s="54" t="s">
        <v>47</v>
      </c>
      <c r="H8" s="153">
        <f t="shared" ref="H8:O8" si="0">SUM(H5:H7)</f>
        <v>850000</v>
      </c>
      <c r="I8" s="153">
        <f t="shared" si="0"/>
        <v>873000</v>
      </c>
      <c r="J8" s="153">
        <f t="shared" si="0"/>
        <v>0</v>
      </c>
      <c r="K8" s="153">
        <f t="shared" si="0"/>
        <v>0</v>
      </c>
      <c r="L8" s="153">
        <f t="shared" si="0"/>
        <v>0</v>
      </c>
      <c r="M8" s="153">
        <f t="shared" si="0"/>
        <v>115000</v>
      </c>
      <c r="N8" s="153">
        <f t="shared" si="0"/>
        <v>15000</v>
      </c>
      <c r="O8" s="153">
        <f t="shared" si="0"/>
        <v>0</v>
      </c>
      <c r="P8" s="41"/>
    </row>
    <row r="9" spans="1:16" ht="13.2" x14ac:dyDescent="0.25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</row>
    <row r="10" spans="1:16" ht="13.2" x14ac:dyDescent="0.25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</row>
    <row r="11" spans="1:16" ht="13.2" x14ac:dyDescent="0.25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</row>
    <row r="12" spans="1:16" ht="13.2" x14ac:dyDescent="0.25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</row>
    <row r="13" spans="1:16" ht="13.2" x14ac:dyDescent="0.25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</row>
    <row r="14" spans="1:16" ht="13.2" x14ac:dyDescent="0.25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</row>
    <row r="15" spans="1:16" ht="13.2" x14ac:dyDescent="0.25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</row>
    <row r="16" spans="1:16" ht="13.2" x14ac:dyDescent="0.25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</row>
    <row r="17" spans="1:16" ht="13.2" x14ac:dyDescent="0.25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</row>
    <row r="18" spans="1:16" ht="13.2" x14ac:dyDescent="0.25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16" ht="13.2" x14ac:dyDescent="0.25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</row>
    <row r="20" spans="1:16" ht="13.2" x14ac:dyDescent="0.25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</row>
  </sheetData>
  <mergeCells count="17">
    <mergeCell ref="M3:M4"/>
    <mergeCell ref="N3:N4"/>
    <mergeCell ref="O3:O4"/>
    <mergeCell ref="P3:P4"/>
    <mergeCell ref="H3:H4"/>
    <mergeCell ref="I3:I4"/>
    <mergeCell ref="J3:J4"/>
    <mergeCell ref="K3:K4"/>
    <mergeCell ref="L3:L4"/>
    <mergeCell ref="A1:G1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Cover</vt:lpstr>
      <vt:lpstr>T1 SH Proj Rel</vt:lpstr>
      <vt:lpstr>T2 DNFH SH Egg Plan</vt:lpstr>
      <vt:lpstr>T3 SH Mkg Plan</vt:lpstr>
      <vt:lpstr>T4 SpCk Proj Rel</vt:lpstr>
      <vt:lpstr>T5 SpCk Mkg Plan</vt:lpstr>
      <vt:lpstr>T6 SpCk Ret Est</vt:lpstr>
      <vt:lpstr>T7 SpCk Adult Disp</vt:lpstr>
      <vt:lpstr>T8 Coho Proj Rel</vt:lpstr>
      <vt:lpstr>T9 Coho Mkg Plan</vt:lpstr>
      <vt:lpstr>T10 FaCk Proj Rel</vt:lpstr>
      <vt:lpstr>T11 FaCk Mkg Plan</vt:lpstr>
      <vt:lpstr>T12 BroodCalc</vt:lpstr>
      <vt:lpstr>'T12 BroodCalc'!Print_Area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Wiese, Nathan</dc:creator>
  <cp:lastModifiedBy>Administrator</cp:lastModifiedBy>
  <cp:lastPrinted>2014-03-28T18:23:49Z</cp:lastPrinted>
  <dcterms:created xsi:type="dcterms:W3CDTF">2014-03-20T13:36:48Z</dcterms:created>
  <dcterms:modified xsi:type="dcterms:W3CDTF">2014-07-09T18:52:50Z</dcterms:modified>
</cp:coreProperties>
</file>