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at_data\Instructions\2023\"/>
    </mc:Choice>
  </mc:AlternateContent>
  <workbookProtection workbookAlgorithmName="SHA-512" workbookHashValue="yLyJfI4GrCFXRdcAyD2Bk/+qb44vERfTq9q0/C7Kw/i4SbIkoI0HNCEcodacHuRb/l4IFLFn7PdjgmwMV3w/Vw==" workbookSaltValue="HjE6qaQ35pFztLvx1S+ZYg=="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_xlnm._FilterDatabase" localSheetId="2" hidden="1">CAPTURE_DATA!$A$1:$AU$2000</definedName>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Species_by_Region!$A$97:$A$191</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ACCEPTED_CODES!$Y$3:$Y$50</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F1999" i="1" l="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2000" i="1"/>
  <c r="F5" i="1"/>
  <c r="F6" i="1"/>
  <c r="F7" i="1"/>
  <c r="F8" i="1"/>
  <c r="F9" i="1"/>
  <c r="F10" i="1"/>
  <c r="F11" i="1"/>
  <c r="F12" i="1"/>
  <c r="F13" i="1"/>
  <c r="F14" i="1"/>
  <c r="F15" i="1"/>
  <c r="F16" i="1"/>
  <c r="F17" i="1"/>
  <c r="F18" i="1"/>
  <c r="F20" i="1"/>
  <c r="F21" i="1"/>
  <c r="F22" i="1"/>
  <c r="F23" i="1"/>
  <c r="F24" i="1"/>
  <c r="F25" i="1"/>
  <c r="F4" i="1"/>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B189" i="25" s="1"/>
  <c r="A189" i="25" s="1"/>
  <c r="C190" i="25"/>
  <c r="B190" i="25" s="1"/>
  <c r="A190" i="25" s="1"/>
  <c r="C191" i="25"/>
  <c r="B191" i="25" s="1"/>
  <c r="A191"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AM30" i="1" l="1"/>
  <c r="AM46" i="1"/>
  <c r="AM54" i="1"/>
  <c r="AM62" i="1"/>
  <c r="AM94" i="1"/>
  <c r="AM110" i="1"/>
  <c r="AM118" i="1"/>
  <c r="AM126" i="1"/>
  <c r="AM158" i="1"/>
  <c r="AM174" i="1"/>
  <c r="AM182" i="1"/>
  <c r="AM190" i="1"/>
  <c r="AM238" i="1"/>
  <c r="AM246" i="1"/>
  <c r="AM254" i="1"/>
  <c r="AM286" i="1"/>
  <c r="AM310" i="1"/>
  <c r="AM318" i="1"/>
  <c r="AM366" i="1"/>
  <c r="AM374" i="1"/>
  <c r="AM382" i="1"/>
  <c r="AM414" i="1"/>
  <c r="AM430" i="1"/>
  <c r="AM438" i="1"/>
  <c r="AM446" i="1"/>
  <c r="AM478" i="1"/>
  <c r="AM494" i="1"/>
  <c r="AM502" i="1"/>
  <c r="AM510" i="1"/>
  <c r="AM566" i="1"/>
  <c r="AM574" i="1"/>
  <c r="AM622" i="1"/>
  <c r="AM630" i="1"/>
  <c r="AM638" i="1"/>
  <c r="AM15" i="1"/>
  <c r="AM23" i="1"/>
  <c r="AM55" i="1"/>
  <c r="AM71" i="1"/>
  <c r="AM79" i="1"/>
  <c r="AM87" i="1"/>
  <c r="AM119" i="1"/>
  <c r="AM135" i="1"/>
  <c r="AM143" i="1"/>
  <c r="AM151" i="1"/>
  <c r="AM183" i="1"/>
  <c r="AM207" i="1"/>
  <c r="AM215" i="1"/>
  <c r="AM263" i="1"/>
  <c r="AM271" i="1"/>
  <c r="AM279" i="1"/>
  <c r="AM327" i="1"/>
  <c r="AM335" i="1"/>
  <c r="AM343" i="1"/>
  <c r="AM375" i="1"/>
  <c r="AM391" i="1"/>
  <c r="AM399" i="1"/>
  <c r="AM407" i="1"/>
  <c r="AM463" i="1"/>
  <c r="AM471" i="1"/>
  <c r="AM519" i="1"/>
  <c r="AM527" i="1"/>
  <c r="AM535" i="1"/>
  <c r="AM591" i="1"/>
  <c r="AM599" i="1"/>
  <c r="AM631" i="1"/>
  <c r="AM647" i="1"/>
  <c r="AM655" i="1"/>
  <c r="AM663" i="1"/>
  <c r="AM40" i="1"/>
  <c r="AM48" i="1"/>
  <c r="AM80" i="1"/>
  <c r="AM96" i="1"/>
  <c r="AM104" i="1"/>
  <c r="AM112" i="1"/>
  <c r="AM168" i="1"/>
  <c r="AM176" i="1"/>
  <c r="AM208" i="1"/>
  <c r="AM224" i="1"/>
  <c r="AM232" i="1"/>
  <c r="AM240" i="1"/>
  <c r="AM272" i="1"/>
  <c r="AM296" i="1"/>
  <c r="AM304" i="1"/>
  <c r="AM336" i="1"/>
  <c r="AM352" i="1"/>
  <c r="AM360" i="1"/>
  <c r="AM368" i="1"/>
  <c r="AM416" i="1"/>
  <c r="AM424" i="1"/>
  <c r="AM432" i="1"/>
  <c r="AM464" i="1"/>
  <c r="AM480" i="1"/>
  <c r="AM488" i="1"/>
  <c r="AM496" i="1"/>
  <c r="AM528" i="1"/>
  <c r="AM544" i="1"/>
  <c r="AM552" i="1"/>
  <c r="AM560" i="1"/>
  <c r="AM592" i="1"/>
  <c r="AM608" i="1"/>
  <c r="AM616" i="1"/>
  <c r="AM624" i="1"/>
  <c r="AM17" i="1"/>
  <c r="AM33" i="1"/>
  <c r="AM41" i="1"/>
  <c r="AM49" i="1"/>
  <c r="AM97" i="1"/>
  <c r="AM105" i="1"/>
  <c r="AM113" i="1"/>
  <c r="AM161" i="1"/>
  <c r="AM169" i="1"/>
  <c r="AM177" i="1"/>
  <c r="AM209" i="1"/>
  <c r="AM225" i="1"/>
  <c r="AM233" i="1"/>
  <c r="AM241" i="1"/>
  <c r="AM273" i="1"/>
  <c r="AM289" i="1"/>
  <c r="AM297" i="1"/>
  <c r="AM305" i="1"/>
  <c r="AM337" i="1"/>
  <c r="AM353" i="1"/>
  <c r="AM361" i="1"/>
  <c r="AM369" i="1"/>
  <c r="AM417" i="1"/>
  <c r="AM425" i="1"/>
  <c r="AM433" i="1"/>
  <c r="AM489" i="1"/>
  <c r="AM497" i="1"/>
  <c r="AM529" i="1"/>
  <c r="AM553" i="1"/>
  <c r="AM561" i="1"/>
  <c r="AM593" i="1"/>
  <c r="AM609" i="1"/>
  <c r="AM617" i="1"/>
  <c r="AM625" i="1"/>
  <c r="AM673" i="1"/>
  <c r="AM681" i="1"/>
  <c r="AM10" i="1"/>
  <c r="AM42" i="1"/>
  <c r="AM66" i="1"/>
  <c r="AM74" i="1"/>
  <c r="AM106" i="1"/>
  <c r="AM130" i="1"/>
  <c r="AM138" i="1"/>
  <c r="AM170" i="1"/>
  <c r="AM194" i="1"/>
  <c r="AM202" i="1"/>
  <c r="AM258" i="1"/>
  <c r="AM266" i="1"/>
  <c r="AM298" i="1"/>
  <c r="AM322" i="1"/>
  <c r="AM330" i="1"/>
  <c r="AM362" i="1"/>
  <c r="AM378" i="1"/>
  <c r="AM386" i="1"/>
  <c r="AM394" i="1"/>
  <c r="AM426" i="1"/>
  <c r="AM450" i="1"/>
  <c r="AM458" i="1"/>
  <c r="AM490" i="1"/>
  <c r="AM506" i="1"/>
  <c r="AM514" i="1"/>
  <c r="AM522" i="1"/>
  <c r="AM554" i="1"/>
  <c r="AM570" i="1"/>
  <c r="AM578" i="1"/>
  <c r="AM586" i="1"/>
  <c r="AM618" i="1"/>
  <c r="AM634" i="1"/>
  <c r="AM642" i="1"/>
  <c r="AM650" i="1"/>
  <c r="AM682" i="1"/>
  <c r="AM20" i="1"/>
  <c r="AM28" i="1"/>
  <c r="AM36" i="1"/>
  <c r="AM68" i="1"/>
  <c r="AM84" i="1"/>
  <c r="AM92" i="1"/>
  <c r="AM100" i="1"/>
  <c r="AM148" i="1"/>
  <c r="AM156" i="1"/>
  <c r="AM164" i="1"/>
  <c r="AM212" i="1"/>
  <c r="AM220" i="1"/>
  <c r="AM228" i="1"/>
  <c r="AM260" i="1"/>
  <c r="AM276" i="1"/>
  <c r="AM284" i="1"/>
  <c r="AM292" i="1"/>
  <c r="AM340" i="1"/>
  <c r="AM348" i="1"/>
  <c r="AM356" i="1"/>
  <c r="AM388" i="1"/>
  <c r="AM404" i="1"/>
  <c r="AM412" i="1"/>
  <c r="AM420" i="1"/>
  <c r="AM452" i="1"/>
  <c r="AM468" i="1"/>
  <c r="AM476" i="1"/>
  <c r="AM484" i="1"/>
  <c r="AM532" i="1"/>
  <c r="AM540" i="1"/>
  <c r="AM548" i="1"/>
  <c r="AM596" i="1"/>
  <c r="AM604" i="1"/>
  <c r="AM612" i="1"/>
  <c r="AM644" i="1"/>
  <c r="AM660" i="1"/>
  <c r="AM668" i="1"/>
  <c r="AM676" i="1"/>
  <c r="AM69" i="1"/>
  <c r="AM133" i="1"/>
  <c r="AM165" i="1"/>
  <c r="AM197" i="1"/>
  <c r="AM389" i="1"/>
  <c r="AM421" i="1"/>
  <c r="AM453" i="1"/>
  <c r="AM645" i="1"/>
  <c r="AM667" i="1"/>
  <c r="AM686" i="1"/>
  <c r="AM718" i="1"/>
  <c r="AM734" i="1"/>
  <c r="AM742" i="1"/>
  <c r="AM750" i="1"/>
  <c r="AM782" i="1"/>
  <c r="AM798" i="1"/>
  <c r="AM806" i="1"/>
  <c r="AM814" i="1"/>
  <c r="AM846" i="1"/>
  <c r="AM870" i="1"/>
  <c r="AM878" i="1"/>
  <c r="AM910" i="1"/>
  <c r="AM926" i="1"/>
  <c r="AM934" i="1"/>
  <c r="AM942" i="1"/>
  <c r="AM974" i="1"/>
  <c r="AM990" i="1"/>
  <c r="AM998" i="1"/>
  <c r="AM1006" i="1"/>
  <c r="AM1038" i="1"/>
  <c r="AM1054" i="1"/>
  <c r="AM1062" i="1"/>
  <c r="AM1070" i="1"/>
  <c r="AM1102" i="1"/>
  <c r="AM1118" i="1"/>
  <c r="AM1126" i="1"/>
  <c r="AM1134" i="1"/>
  <c r="AM1166" i="1"/>
  <c r="AM1182" i="1"/>
  <c r="AM11" i="1"/>
  <c r="AM43" i="1"/>
  <c r="AM171" i="1"/>
  <c r="AM235" i="1"/>
  <c r="AM267" i="1"/>
  <c r="AM299" i="1"/>
  <c r="AM523" i="1"/>
  <c r="AM555" i="1"/>
  <c r="AM669" i="1"/>
  <c r="AM695" i="1"/>
  <c r="AM703" i="1"/>
  <c r="AM711" i="1"/>
  <c r="AM759" i="1"/>
  <c r="AM767" i="1"/>
  <c r="AM775" i="1"/>
  <c r="AM807" i="1"/>
  <c r="AM823" i="1"/>
  <c r="AM831" i="1"/>
  <c r="AM839" i="1"/>
  <c r="AM871" i="1"/>
  <c r="AM887" i="1"/>
  <c r="AM895" i="1"/>
  <c r="AM903" i="1"/>
  <c r="AM951" i="1"/>
  <c r="AM959" i="1"/>
  <c r="AM967" i="1"/>
  <c r="AM999" i="1"/>
  <c r="AM1015" i="1"/>
  <c r="AM1023" i="1"/>
  <c r="AM1031" i="1"/>
  <c r="AM1079" i="1"/>
  <c r="AM1087" i="1"/>
  <c r="AM1095" i="1"/>
  <c r="AM1151" i="1"/>
  <c r="AM1159" i="1"/>
  <c r="AM13" i="1"/>
  <c r="AM77" i="1"/>
  <c r="AM109" i="1"/>
  <c r="AM141" i="1"/>
  <c r="AM269" i="1"/>
  <c r="AM333" i="1"/>
  <c r="AM365" i="1"/>
  <c r="AM397" i="1"/>
  <c r="AM525" i="1"/>
  <c r="AM589" i="1"/>
  <c r="AM621" i="1"/>
  <c r="AM651" i="1"/>
  <c r="AM728" i="1"/>
  <c r="AM736" i="1"/>
  <c r="AM768" i="1"/>
  <c r="AM784" i="1"/>
  <c r="AM792" i="1"/>
  <c r="AM800" i="1"/>
  <c r="AM848" i="1"/>
  <c r="AM856" i="1"/>
  <c r="AM864" i="1"/>
  <c r="AM896" i="1"/>
  <c r="AM920" i="1"/>
  <c r="AM928" i="1"/>
  <c r="AM976" i="1"/>
  <c r="AM984" i="1"/>
  <c r="AM992" i="1"/>
  <c r="AM1048" i="1"/>
  <c r="AM1056" i="1"/>
  <c r="AM1088" i="1"/>
  <c r="AM1104" i="1"/>
  <c r="AM1112" i="1"/>
  <c r="AM1120" i="1"/>
  <c r="AM1168" i="1"/>
  <c r="AM1176" i="1"/>
  <c r="AM1184" i="1"/>
  <c r="AM115" i="1"/>
  <c r="AM179" i="1"/>
  <c r="AM211" i="1"/>
  <c r="AM243" i="1"/>
  <c r="AM371" i="1"/>
  <c r="AM435" i="1"/>
  <c r="AM467" i="1"/>
  <c r="AM499" i="1"/>
  <c r="AM627" i="1"/>
  <c r="AM675" i="1"/>
  <c r="AM689" i="1"/>
  <c r="AM697" i="1"/>
  <c r="AM745" i="1"/>
  <c r="AM753" i="1"/>
  <c r="AM761" i="1"/>
  <c r="AM817" i="1"/>
  <c r="AM825" i="1"/>
  <c r="AM873" i="1"/>
  <c r="AM881" i="1"/>
  <c r="AM889" i="1"/>
  <c r="AM921" i="1"/>
  <c r="AM937" i="1"/>
  <c r="AM945" i="1"/>
  <c r="AM953" i="1"/>
  <c r="AM985" i="1"/>
  <c r="AM1001" i="1"/>
  <c r="AM1009" i="1"/>
  <c r="AM1017" i="1"/>
  <c r="AM1065" i="1"/>
  <c r="AM1073" i="1"/>
  <c r="AM1081" i="1"/>
  <c r="AM1113" i="1"/>
  <c r="AM1137" i="1"/>
  <c r="AM1145" i="1"/>
  <c r="AM1177" i="1"/>
  <c r="AM21" i="1"/>
  <c r="AM53" i="1"/>
  <c r="AM85" i="1"/>
  <c r="AM213" i="1"/>
  <c r="AM277" i="1"/>
  <c r="AM309" i="1"/>
  <c r="AM341" i="1"/>
  <c r="AM469" i="1"/>
  <c r="AM533" i="1"/>
  <c r="AM565" i="1"/>
  <c r="AM597" i="1"/>
  <c r="AM690" i="1"/>
  <c r="AM706" i="1"/>
  <c r="AM714" i="1"/>
  <c r="AM722" i="1"/>
  <c r="AM754" i="1"/>
  <c r="AM778" i="1"/>
  <c r="AM786" i="1"/>
  <c r="AM834" i="1"/>
  <c r="AM842" i="1"/>
  <c r="AM850" i="1"/>
  <c r="AM882" i="1"/>
  <c r="AM898" i="1"/>
  <c r="AM906" i="1"/>
  <c r="AM914" i="1"/>
  <c r="AM962" i="1"/>
  <c r="AM970" i="1"/>
  <c r="AM978" i="1"/>
  <c r="AM1010" i="1"/>
  <c r="AM1026" i="1"/>
  <c r="AM1034" i="1"/>
  <c r="AM1042" i="1"/>
  <c r="AM1074" i="1"/>
  <c r="AM1090" i="1"/>
  <c r="AM1098" i="1"/>
  <c r="AM1106" i="1"/>
  <c r="AM1138" i="1"/>
  <c r="AM1162" i="1"/>
  <c r="AM1170" i="1"/>
  <c r="AM59" i="1"/>
  <c r="AM123" i="1"/>
  <c r="AM155" i="1"/>
  <c r="AM187" i="1"/>
  <c r="AM315" i="1"/>
  <c r="AM379" i="1"/>
  <c r="AM411" i="1"/>
  <c r="AM443" i="1"/>
  <c r="AM571" i="1"/>
  <c r="AM635" i="1"/>
  <c r="AM659" i="1"/>
  <c r="AM680" i="1"/>
  <c r="AM715" i="1"/>
  <c r="AM731" i="1"/>
  <c r="AM739" i="1"/>
  <c r="AM747" i="1"/>
  <c r="AM795" i="1"/>
  <c r="AM803" i="1"/>
  <c r="AM811" i="1"/>
  <c r="AM843" i="1"/>
  <c r="AM867" i="1"/>
  <c r="AM875" i="1"/>
  <c r="AM907" i="1"/>
  <c r="AM923" i="1"/>
  <c r="AM931" i="1"/>
  <c r="AM939" i="1"/>
  <c r="AM971" i="1"/>
  <c r="AM987" i="1"/>
  <c r="AM995" i="1"/>
  <c r="AM1003" i="1"/>
  <c r="AM1035" i="1"/>
  <c r="AM1051" i="1"/>
  <c r="AM1059" i="1"/>
  <c r="AM1067" i="1"/>
  <c r="AM1099" i="1"/>
  <c r="AM1115" i="1"/>
  <c r="AM1123" i="1"/>
  <c r="AM1131" i="1"/>
  <c r="AM1187" i="1"/>
  <c r="AM29" i="1"/>
  <c r="AM157" i="1"/>
  <c r="AM221" i="1"/>
  <c r="AM253" i="1"/>
  <c r="AM285" i="1"/>
  <c r="AM413" i="1"/>
  <c r="AM477" i="1"/>
  <c r="AM509" i="1"/>
  <c r="AM541" i="1"/>
  <c r="AM661" i="1"/>
  <c r="AM692" i="1"/>
  <c r="AM700" i="1"/>
  <c r="AM708" i="1"/>
  <c r="AM740" i="1"/>
  <c r="AM756" i="1"/>
  <c r="AM764" i="1"/>
  <c r="AM772" i="1"/>
  <c r="AM804" i="1"/>
  <c r="AM820" i="1"/>
  <c r="AM828" i="1"/>
  <c r="AM836" i="1"/>
  <c r="AM868" i="1"/>
  <c r="AM884" i="1"/>
  <c r="AM892" i="1"/>
  <c r="AM900" i="1"/>
  <c r="AM932" i="1"/>
  <c r="AM948" i="1"/>
  <c r="AM956" i="1"/>
  <c r="AM964" i="1"/>
  <c r="AM1012" i="1"/>
  <c r="AM1020" i="1"/>
  <c r="AM1028" i="1"/>
  <c r="AM1060" i="1"/>
  <c r="AM1076" i="1"/>
  <c r="AM1084" i="1"/>
  <c r="AM1092" i="1"/>
  <c r="AM1124" i="1"/>
  <c r="AM1140" i="1"/>
  <c r="AM1148" i="1"/>
  <c r="AM1156" i="1"/>
  <c r="AM709" i="1"/>
  <c r="AM837" i="1"/>
  <c r="AM901" i="1"/>
  <c r="AM965" i="1"/>
  <c r="AM1205" i="1"/>
  <c r="AM1213" i="1"/>
  <c r="AM1221" i="1"/>
  <c r="AM1253" i="1"/>
  <c r="AM1269" i="1"/>
  <c r="AM1277" i="1"/>
  <c r="AM1285" i="1"/>
  <c r="AM1317" i="1"/>
  <c r="AM1333" i="1"/>
  <c r="AM1341" i="1"/>
  <c r="AM1349" i="1"/>
  <c r="AM1381" i="1"/>
  <c r="AM1397" i="1"/>
  <c r="AM1405" i="1"/>
  <c r="AM1413" i="1"/>
  <c r="AM1469" i="1"/>
  <c r="AM1477" i="1"/>
  <c r="AM1509" i="1"/>
  <c r="AM1533" i="1"/>
  <c r="AM1541" i="1"/>
  <c r="AM1589" i="1"/>
  <c r="AM1597" i="1"/>
  <c r="AM1605" i="1"/>
  <c r="AM1637" i="1"/>
  <c r="AM1653" i="1"/>
  <c r="AM1661" i="1"/>
  <c r="AM1669" i="1"/>
  <c r="AM1701" i="1"/>
  <c r="AM1725" i="1"/>
  <c r="AM1733" i="1"/>
  <c r="AM1765" i="1"/>
  <c r="AM1781" i="1"/>
  <c r="AM67" i="1"/>
  <c r="AM323" i="1"/>
  <c r="AM845" i="1"/>
  <c r="AM973" i="1"/>
  <c r="AM1037" i="1"/>
  <c r="AM1101" i="1"/>
  <c r="AM1206" i="1"/>
  <c r="AM1222" i="1"/>
  <c r="AM1230" i="1"/>
  <c r="AM1238" i="1"/>
  <c r="AM1270" i="1"/>
  <c r="AM1286" i="1"/>
  <c r="AM1294" i="1"/>
  <c r="AM1302" i="1"/>
  <c r="AM1334" i="1"/>
  <c r="AM1350" i="1"/>
  <c r="AM1358" i="1"/>
  <c r="AM1366" i="1"/>
  <c r="AM1414" i="1"/>
  <c r="AM1422" i="1"/>
  <c r="AM1430" i="1"/>
  <c r="AM1462" i="1"/>
  <c r="AM1478" i="1"/>
  <c r="AM1486" i="1"/>
  <c r="AM1494" i="1"/>
  <c r="AM1526" i="1"/>
  <c r="AM1542" i="1"/>
  <c r="AM1550" i="1"/>
  <c r="AM1558" i="1"/>
  <c r="AM1590" i="1"/>
  <c r="AM1606" i="1"/>
  <c r="AM1614" i="1"/>
  <c r="AM1622" i="1"/>
  <c r="AM1654" i="1"/>
  <c r="AM1670" i="1"/>
  <c r="AM1678" i="1"/>
  <c r="AM1686" i="1"/>
  <c r="AM1718" i="1"/>
  <c r="AM1734" i="1"/>
  <c r="AM1742" i="1"/>
  <c r="AM1750" i="1"/>
  <c r="AM1782" i="1"/>
  <c r="AM355" i="1"/>
  <c r="AM611" i="1"/>
  <c r="AM725" i="1"/>
  <c r="AM981" i="1"/>
  <c r="AM1109" i="1"/>
  <c r="AM1165" i="1"/>
  <c r="AM1191" i="1"/>
  <c r="AM1223" i="1"/>
  <c r="AM1239" i="1"/>
  <c r="AM1247" i="1"/>
  <c r="AM1255" i="1"/>
  <c r="AM1303" i="1"/>
  <c r="AM1311" i="1"/>
  <c r="AM1319" i="1"/>
  <c r="AM1351" i="1"/>
  <c r="AM1367" i="1"/>
  <c r="AM1375" i="1"/>
  <c r="AM1383" i="1"/>
  <c r="AM1415" i="1"/>
  <c r="AM1431" i="1"/>
  <c r="AM1439" i="1"/>
  <c r="AM1447" i="1"/>
  <c r="AM1479" i="1"/>
  <c r="AM1495" i="1"/>
  <c r="AM1503" i="1"/>
  <c r="AM1511" i="1"/>
  <c r="AM1543" i="1"/>
  <c r="AM1559" i="1"/>
  <c r="AM1567" i="1"/>
  <c r="AM1575" i="1"/>
  <c r="AM1607" i="1"/>
  <c r="AM1623" i="1"/>
  <c r="AM1631" i="1"/>
  <c r="AM1639" i="1"/>
  <c r="AM1671" i="1"/>
  <c r="AM1687" i="1"/>
  <c r="AM1695" i="1"/>
  <c r="AM1703" i="1"/>
  <c r="AM387" i="1"/>
  <c r="AM643" i="1"/>
  <c r="AM733" i="1"/>
  <c r="AM989" i="1"/>
  <c r="AM1117" i="1"/>
  <c r="AM1172" i="1"/>
  <c r="AM1192" i="1"/>
  <c r="AM1240" i="1"/>
  <c r="AM1248" i="1"/>
  <c r="AM1256" i="1"/>
  <c r="AM1304" i="1"/>
  <c r="AM1312" i="1"/>
  <c r="AM1320" i="1"/>
  <c r="AM1352" i="1"/>
  <c r="AM1368" i="1"/>
  <c r="AM1376" i="1"/>
  <c r="AM1384" i="1"/>
  <c r="AM1416" i="1"/>
  <c r="AM1440" i="1"/>
  <c r="AM1448" i="1"/>
  <c r="AM1496" i="1"/>
  <c r="AM1504" i="1"/>
  <c r="AM1512" i="1"/>
  <c r="AM1544" i="1"/>
  <c r="AM1560" i="1"/>
  <c r="AM1568" i="1"/>
  <c r="AM1576" i="1"/>
  <c r="AM1608" i="1"/>
  <c r="AM1624" i="1"/>
  <c r="AM1632" i="1"/>
  <c r="AM1640" i="1"/>
  <c r="AM1672" i="1"/>
  <c r="AM1688" i="1"/>
  <c r="AM1696" i="1"/>
  <c r="AM1704" i="1"/>
  <c r="AM1736" i="1"/>
  <c r="AM1752" i="1"/>
  <c r="AM1760" i="1"/>
  <c r="AM1768" i="1"/>
  <c r="AM419" i="1"/>
  <c r="AM664" i="1"/>
  <c r="AM805" i="1"/>
  <c r="AM869" i="1"/>
  <c r="AM933" i="1"/>
  <c r="AM1173" i="1"/>
  <c r="AM1201" i="1"/>
  <c r="AM1209" i="1"/>
  <c r="AM1217" i="1"/>
  <c r="AM1249" i="1"/>
  <c r="AM1265" i="1"/>
  <c r="AM1273" i="1"/>
  <c r="AM1281" i="1"/>
  <c r="AM1313" i="1"/>
  <c r="AM1329" i="1"/>
  <c r="AM1337" i="1"/>
  <c r="AM1345" i="1"/>
  <c r="AM1377" i="1"/>
  <c r="AM1393" i="1"/>
  <c r="AM1401" i="1"/>
  <c r="AM1409" i="1"/>
  <c r="AM1441" i="1"/>
  <c r="AM1457" i="1"/>
  <c r="AM1465" i="1"/>
  <c r="AM1473" i="1"/>
  <c r="AM1505" i="1"/>
  <c r="AM1521" i="1"/>
  <c r="AM1529" i="1"/>
  <c r="AM1537" i="1"/>
  <c r="AM1569" i="1"/>
  <c r="AM1585" i="1"/>
  <c r="AM1593" i="1"/>
  <c r="AM1601" i="1"/>
  <c r="AM1633" i="1"/>
  <c r="AM1649" i="1"/>
  <c r="AM1657" i="1"/>
  <c r="AM1665" i="1"/>
  <c r="AM1697" i="1"/>
  <c r="AM1713" i="1"/>
  <c r="AM1721" i="1"/>
  <c r="AM1729" i="1"/>
  <c r="AM1761" i="1"/>
  <c r="AM1777" i="1"/>
  <c r="AM195" i="1"/>
  <c r="AM451" i="1"/>
  <c r="AM877" i="1"/>
  <c r="AM1005" i="1"/>
  <c r="AM1069" i="1"/>
  <c r="AM1133" i="1"/>
  <c r="AM1210" i="1"/>
  <c r="AM1226" i="1"/>
  <c r="AM1234" i="1"/>
  <c r="AM1242" i="1"/>
  <c r="AM1274" i="1"/>
  <c r="AM1290" i="1"/>
  <c r="AM1298" i="1"/>
  <c r="AM1306" i="1"/>
  <c r="AM1338" i="1"/>
  <c r="AM1354" i="1"/>
  <c r="AM1362" i="1"/>
  <c r="AM1370" i="1"/>
  <c r="AM1402" i="1"/>
  <c r="AM1418" i="1"/>
  <c r="AM1426" i="1"/>
  <c r="AM1434" i="1"/>
  <c r="AM1466" i="1"/>
  <c r="AM1482" i="1"/>
  <c r="AM1490" i="1"/>
  <c r="AM1498" i="1"/>
  <c r="AM1506" i="1"/>
  <c r="AM1530" i="1"/>
  <c r="AM1546" i="1"/>
  <c r="AM1554" i="1"/>
  <c r="AM1562" i="1"/>
  <c r="AM1570" i="1"/>
  <c r="AM1594" i="1"/>
  <c r="AM1610" i="1"/>
  <c r="AM1618" i="1"/>
  <c r="AM1626" i="1"/>
  <c r="AM1634" i="1"/>
  <c r="AM1658" i="1"/>
  <c r="AM1674" i="1"/>
  <c r="AM1682" i="1"/>
  <c r="AM1690" i="1"/>
  <c r="AM1698" i="1"/>
  <c r="AM1722" i="1"/>
  <c r="AM1738" i="1"/>
  <c r="AM1746" i="1"/>
  <c r="AM1754" i="1"/>
  <c r="AM1762" i="1"/>
  <c r="AM227" i="1"/>
  <c r="AM693" i="1"/>
  <c r="AM757" i="1"/>
  <c r="AM821" i="1"/>
  <c r="AM885" i="1"/>
  <c r="AM1077" i="1"/>
  <c r="AM1181" i="1"/>
  <c r="AM1195" i="1"/>
  <c r="AM1203" i="1"/>
  <c r="AM1211" i="1"/>
  <c r="AM1235" i="1"/>
  <c r="AM1251" i="1"/>
  <c r="AM1259" i="1"/>
  <c r="AM1267" i="1"/>
  <c r="AM1275" i="1"/>
  <c r="AM1299" i="1"/>
  <c r="AM1315" i="1"/>
  <c r="AM1323" i="1"/>
  <c r="AM1331" i="1"/>
  <c r="AM1339" i="1"/>
  <c r="AM1363" i="1"/>
  <c r="AM1379" i="1"/>
  <c r="AM1387" i="1"/>
  <c r="AM1395" i="1"/>
  <c r="AM1403" i="1"/>
  <c r="AM1427" i="1"/>
  <c r="AM1443" i="1"/>
  <c r="AM1451" i="1"/>
  <c r="AM1459" i="1"/>
  <c r="AM1467" i="1"/>
  <c r="AM1491" i="1"/>
  <c r="AM1507" i="1"/>
  <c r="AM1515" i="1"/>
  <c r="AM1523" i="1"/>
  <c r="AM1531" i="1"/>
  <c r="AM1555" i="1"/>
  <c r="AM1571" i="1"/>
  <c r="AM1579" i="1"/>
  <c r="AM1587" i="1"/>
  <c r="AM1595" i="1"/>
  <c r="AM1619" i="1"/>
  <c r="AM1635" i="1"/>
  <c r="AM1643" i="1"/>
  <c r="AM1651" i="1"/>
  <c r="AM1659" i="1"/>
  <c r="AM1683" i="1"/>
  <c r="AM1699" i="1"/>
  <c r="AM1707" i="1"/>
  <c r="AM1715" i="1"/>
  <c r="AM1747" i="1"/>
  <c r="AM1763" i="1"/>
  <c r="AM1771" i="1"/>
  <c r="AM1779" i="1"/>
  <c r="AM259" i="1"/>
  <c r="AM1300" i="1"/>
  <c r="AM1428" i="1"/>
  <c r="AM1492" i="1"/>
  <c r="AM1556" i="1"/>
  <c r="AM1620" i="1"/>
  <c r="AM1775" i="1"/>
  <c r="AM1797" i="1"/>
  <c r="AM1805" i="1"/>
  <c r="AM1813" i="1"/>
  <c r="AM1845" i="1"/>
  <c r="AM1861" i="1"/>
  <c r="AM1869" i="1"/>
  <c r="AM1877" i="1"/>
  <c r="AM1885" i="1"/>
  <c r="AM1909" i="1"/>
  <c r="AM1925" i="1"/>
  <c r="AM1933" i="1"/>
  <c r="AM1941" i="1"/>
  <c r="AM1973" i="1"/>
  <c r="AM1989" i="1"/>
  <c r="AM1997" i="1"/>
  <c r="AM1950" i="1"/>
  <c r="AM1974" i="1"/>
  <c r="AM1724" i="1"/>
  <c r="AM1858" i="1"/>
  <c r="AM1906" i="1"/>
  <c r="AM1946" i="1"/>
  <c r="AM1986" i="1"/>
  <c r="AM1835" i="1"/>
  <c r="AM1923" i="1"/>
  <c r="AM1971" i="1"/>
  <c r="AM515" i="1"/>
  <c r="AM1149" i="1"/>
  <c r="AM1372" i="1"/>
  <c r="AM1500" i="1"/>
  <c r="AM1564" i="1"/>
  <c r="AM1628" i="1"/>
  <c r="AM1692" i="1"/>
  <c r="AM1790" i="1"/>
  <c r="AM1806" i="1"/>
  <c r="AM1814" i="1"/>
  <c r="AM1822" i="1"/>
  <c r="AM1830" i="1"/>
  <c r="AM1854" i="1"/>
  <c r="AM1870" i="1"/>
  <c r="AM1878" i="1"/>
  <c r="AM1886" i="1"/>
  <c r="AM1894" i="1"/>
  <c r="AM1918" i="1"/>
  <c r="AM1934" i="1"/>
  <c r="AM1958" i="1"/>
  <c r="AM1998" i="1"/>
  <c r="AM1468" i="1"/>
  <c r="AM1476" i="1"/>
  <c r="AM1843" i="1"/>
  <c r="AM1907" i="1"/>
  <c r="AM1947" i="1"/>
  <c r="AM701" i="1"/>
  <c r="AM1316" i="1"/>
  <c r="AM1444" i="1"/>
  <c r="AM1508" i="1"/>
  <c r="AM1572" i="1"/>
  <c r="AM1636" i="1"/>
  <c r="AM1783" i="1"/>
  <c r="AM1799" i="1"/>
  <c r="AM1807" i="1"/>
  <c r="AM1815" i="1"/>
  <c r="AM1823" i="1"/>
  <c r="AM1847" i="1"/>
  <c r="AM1863" i="1"/>
  <c r="AM1871" i="1"/>
  <c r="AM1879" i="1"/>
  <c r="AM1887" i="1"/>
  <c r="AM1911" i="1"/>
  <c r="AM1927" i="1"/>
  <c r="AM1935" i="1"/>
  <c r="AM1943" i="1"/>
  <c r="AM1975" i="1"/>
  <c r="AM1991" i="1"/>
  <c r="AM1532" i="1"/>
  <c r="AM1866" i="1"/>
  <c r="AM1938" i="1"/>
  <c r="AM1883" i="1"/>
  <c r="AM765" i="1"/>
  <c r="AM1196" i="1"/>
  <c r="AM1260" i="1"/>
  <c r="AM1324" i="1"/>
  <c r="AM1516" i="1"/>
  <c r="AM1644" i="1"/>
  <c r="AM1708" i="1"/>
  <c r="AM1756" i="1"/>
  <c r="AM1784" i="1"/>
  <c r="AM1808" i="1"/>
  <c r="AM1824" i="1"/>
  <c r="AM1832" i="1"/>
  <c r="AM1840" i="1"/>
  <c r="AM1848" i="1"/>
  <c r="AM1872" i="1"/>
  <c r="AM1888" i="1"/>
  <c r="AM1896" i="1"/>
  <c r="AM1904" i="1"/>
  <c r="AM1912" i="1"/>
  <c r="AM1936" i="1"/>
  <c r="AM1952" i="1"/>
  <c r="AM1960" i="1"/>
  <c r="AM1968" i="1"/>
  <c r="AM1976" i="1"/>
  <c r="AM2000" i="1"/>
  <c r="AM1404" i="1"/>
  <c r="AM1660" i="1"/>
  <c r="AM1794" i="1"/>
  <c r="AM1826" i="1"/>
  <c r="AM1922" i="1"/>
  <c r="AM957" i="1"/>
  <c r="AM1540" i="1"/>
  <c r="AM1787" i="1"/>
  <c r="AM1827" i="1"/>
  <c r="AM1939" i="1"/>
  <c r="AM829" i="1"/>
  <c r="AM1204" i="1"/>
  <c r="AM1268" i="1"/>
  <c r="AM1524" i="1"/>
  <c r="AM1652" i="1"/>
  <c r="AM1716" i="1"/>
  <c r="AM1759" i="1"/>
  <c r="AM1785" i="1"/>
  <c r="AM1809" i="1"/>
  <c r="AM1825" i="1"/>
  <c r="AM1833" i="1"/>
  <c r="AM1841" i="1"/>
  <c r="AM1849" i="1"/>
  <c r="AM1873" i="1"/>
  <c r="AM1889" i="1"/>
  <c r="AM1897" i="1"/>
  <c r="AM1905" i="1"/>
  <c r="AM1913" i="1"/>
  <c r="AM1937" i="1"/>
  <c r="AM1953" i="1"/>
  <c r="AM1961" i="1"/>
  <c r="AM1969" i="1"/>
  <c r="AM1977" i="1"/>
  <c r="AM4" i="1"/>
  <c r="AM1596" i="1"/>
  <c r="AM1764" i="1"/>
  <c r="AM1810" i="1"/>
  <c r="AM1842" i="1"/>
  <c r="AM1978" i="1"/>
  <c r="AM1668" i="1"/>
  <c r="AM1819" i="1"/>
  <c r="AM1867" i="1"/>
  <c r="AM1915" i="1"/>
  <c r="AM1021" i="1"/>
  <c r="AM1292" i="1"/>
  <c r="AM1356" i="1"/>
  <c r="AM1420" i="1"/>
  <c r="AM1484" i="1"/>
  <c r="AM1612" i="1"/>
  <c r="AM1676" i="1"/>
  <c r="AM1772" i="1"/>
  <c r="AM1788" i="1"/>
  <c r="AM1796" i="1"/>
  <c r="AM1828" i="1"/>
  <c r="AM1844" i="1"/>
  <c r="AM1852" i="1"/>
  <c r="AM1860" i="1"/>
  <c r="AM1868" i="1"/>
  <c r="AM1892" i="1"/>
  <c r="AM1908" i="1"/>
  <c r="AM1916" i="1"/>
  <c r="AM1924" i="1"/>
  <c r="AM1932" i="1"/>
  <c r="AM1956" i="1"/>
  <c r="AM1972" i="1"/>
  <c r="AM1980" i="1"/>
  <c r="AM1988" i="1"/>
  <c r="AM1996" i="1"/>
  <c r="AM1982" i="1"/>
  <c r="AM1340" i="1"/>
  <c r="AM1786" i="1"/>
  <c r="AM1818" i="1"/>
  <c r="AM1834" i="1"/>
  <c r="AM1954" i="1"/>
  <c r="AM1284" i="1"/>
  <c r="AM1604" i="1"/>
  <c r="AM1767" i="1"/>
  <c r="AM1811" i="1"/>
  <c r="AM1931"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<sst xmlns="http://schemas.openxmlformats.org/spreadsheetml/2006/main" count="8080" uniqueCount="2546">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</sst>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4">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47" xfId="0" applyFont="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6" fillId="7" borderId="0" xfId="0" applyFont="1" applyFill="1" applyAlignment="1">
      <alignment horizontal="center"/>
    </xf>
    <xf numFmtId="0" fontId="1" fillId="7" borderId="0" xfId="0" applyFont="1" applyFill="1" applyAlignment="1">
      <alignment horizontal="center"/>
    </xf>
    <xf numFmtId="0" fontId="35" fillId="7" borderId="0" xfId="0" applyFont="1" applyFill="1" applyBorder="1"/>
    <xf numFmtId="0" fontId="35" fillId="7" borderId="47" xfId="0" applyFont="1" applyFill="1" applyBorder="1"/>
    <xf numFmtId="0" fontId="35" fillId="7" borderId="37" xfId="0" applyFont="1" applyFill="1" applyBorder="1"/>
    <xf numFmtId="0" fontId="35" fillId="7" borderId="43" xfId="0" applyFont="1" applyFill="1" applyBorder="1"/>
    <xf numFmtId="0" fontId="38" fillId="7" borderId="0" xfId="0" applyFont="1" applyFill="1" applyBorder="1"/>
    <xf numFmtId="0" fontId="6" fillId="15" borderId="34" xfId="0" applyFont="1" applyFill="1" applyBorder="1" applyProtection="1"/>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N12" sqref="N1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3" t="str">
        <f>CONCATENATE("USFWS Geographic Area: ", VLOOKUP(R2,AB3:AD10,3)," 2023")</f>
        <v>USFWS Geographic Area: Southwest 2023</v>
      </c>
      <c r="D1" s="334" t="e">
        <f>CONCATENATE("USFWS Geographic Area: ", VLOOKUP(#REF!,#REF!,3)," 2020")</f>
        <v>#REF!</v>
      </c>
      <c r="E1" s="334" t="e">
        <f>CONCATENATE("USFWS Geographic Area: ", VLOOKUP(#REF!,#REF!,3)," 2020")</f>
        <v>#REF!</v>
      </c>
      <c r="F1" s="334" t="e">
        <f>CONCATENATE("USFWS Geographic Area: ", VLOOKUP(#REF!,#REF!,3)," 2020")</f>
        <v>#REF!</v>
      </c>
      <c r="G1" s="335" t="e">
        <f>CONCATENATE("USFWS Geographic Area: ", VLOOKUP(#REF!,#REF!,3)," 2020")</f>
        <v>#REF!</v>
      </c>
      <c r="H1" s="139"/>
      <c r="I1" s="200"/>
      <c r="J1" s="332" t="str">
        <f>VLOOKUP(R2,AB3:AC10,2)</f>
        <v>FWS Form 3-202-55</v>
      </c>
      <c r="K1" s="322"/>
      <c r="L1" s="200"/>
      <c r="M1" s="200"/>
      <c r="N1" s="200"/>
      <c r="O1" s="200"/>
      <c r="P1" s="200"/>
      <c r="Q1" s="199"/>
      <c r="R1" s="321" t="s">
        <v>746</v>
      </c>
      <c r="S1" s="322"/>
      <c r="T1" s="322"/>
      <c r="U1" s="322"/>
      <c r="V1" s="322"/>
      <c r="W1" s="322"/>
      <c r="X1" s="322"/>
      <c r="Y1" s="323"/>
      <c r="Z1" s="323"/>
      <c r="AA1" s="323"/>
      <c r="AB1" s="323"/>
      <c r="AC1" s="323"/>
      <c r="AD1" s="321"/>
      <c r="AE1" s="321"/>
      <c r="AF1" s="321"/>
      <c r="AG1" s="321"/>
      <c r="AH1" s="321"/>
    </row>
    <row r="2" spans="1:43" ht="42" customHeight="1" thickBot="1" x14ac:dyDescent="0.4">
      <c r="A2" s="123"/>
      <c r="B2" s="127"/>
      <c r="C2" s="333" t="e">
        <f>CONCATENATE("USFWS Geographic Area: ", VLOOKUP(#REF!,#REF!,3)," 2020")</f>
        <v>#REF!</v>
      </c>
      <c r="D2" s="334" t="e">
        <f>CONCATENATE("USFWS Geographic Area: ", VLOOKUP(#REF!,#REF!,3)," 2020")</f>
        <v>#REF!</v>
      </c>
      <c r="E2" s="334" t="e">
        <f>CONCATENATE("USFWS Geographic Area: ", VLOOKUP(#REF!,#REF!,3)," 2020")</f>
        <v>#REF!</v>
      </c>
      <c r="F2" s="334" t="e">
        <f>CONCATENATE("USFWS Geographic Area: ", VLOOKUP(#REF!,#REF!,3)," 2020")</f>
        <v>#REF!</v>
      </c>
      <c r="G2" s="335" t="e">
        <f>CONCATENATE("USFWS Geographic Area: ", VLOOKUP(#REF!,#REF!,3)," 2020")</f>
        <v>#REF!</v>
      </c>
      <c r="H2" s="127"/>
      <c r="I2" s="200"/>
      <c r="J2" s="322"/>
      <c r="K2" s="322"/>
      <c r="L2" s="200"/>
      <c r="M2" s="200"/>
      <c r="N2" s="200"/>
      <c r="O2" s="200"/>
      <c r="P2" s="200"/>
      <c r="Q2" s="200"/>
      <c r="R2" s="200">
        <v>2</v>
      </c>
      <c r="S2" s="323"/>
      <c r="T2" s="391"/>
      <c r="U2" s="391"/>
      <c r="V2" s="391"/>
      <c r="W2" s="391"/>
      <c r="X2" s="391"/>
      <c r="Y2" s="388"/>
      <c r="Z2" s="388"/>
      <c r="AA2" s="388"/>
      <c r="AB2" s="388" t="s">
        <v>2025</v>
      </c>
      <c r="AC2" s="388" t="s">
        <v>2020</v>
      </c>
      <c r="AD2" s="388" t="s">
        <v>2529</v>
      </c>
      <c r="AE2" s="321"/>
      <c r="AF2" s="321"/>
      <c r="AG2" s="321"/>
      <c r="AH2" s="321"/>
    </row>
    <row r="3" spans="1:43" ht="32.25" customHeight="1" thickBot="1" x14ac:dyDescent="0.4">
      <c r="A3" s="130"/>
      <c r="B3" s="340" t="s">
        <v>451</v>
      </c>
      <c r="C3" s="341"/>
      <c r="D3" s="129"/>
      <c r="E3" s="165" t="s">
        <v>442</v>
      </c>
      <c r="F3" s="166" t="s">
        <v>30</v>
      </c>
      <c r="G3" s="167" t="s">
        <v>268</v>
      </c>
      <c r="H3" s="135"/>
      <c r="I3" s="125"/>
      <c r="J3" s="322"/>
      <c r="K3" s="322"/>
      <c r="L3" s="200"/>
      <c r="M3" s="200"/>
      <c r="N3" s="200"/>
      <c r="O3" s="200"/>
      <c r="P3" s="200"/>
      <c r="Q3" s="200"/>
      <c r="R3" s="200"/>
      <c r="S3" s="322"/>
      <c r="T3" s="391"/>
      <c r="U3" s="391"/>
      <c r="V3" s="391"/>
      <c r="W3" s="391"/>
      <c r="X3" s="391"/>
      <c r="Y3" s="392"/>
      <c r="Z3" s="388"/>
      <c r="AA3" s="388"/>
      <c r="AB3" s="388">
        <v>1</v>
      </c>
      <c r="AC3" s="388" t="s">
        <v>2465</v>
      </c>
      <c r="AD3" s="388" t="s">
        <v>2530</v>
      </c>
      <c r="AE3" s="321"/>
      <c r="AF3" s="321"/>
      <c r="AG3" s="321"/>
      <c r="AH3" s="321"/>
    </row>
    <row r="4" spans="1:43" ht="16.5" customHeight="1" thickBot="1" x14ac:dyDescent="0.4">
      <c r="A4" s="130"/>
      <c r="B4" s="342"/>
      <c r="C4" s="343"/>
      <c r="D4" s="135"/>
      <c r="E4" s="164" t="str">
        <f>IF(X4="","",X4)</f>
        <v>ANPA</v>
      </c>
      <c r="F4" s="201" t="str">
        <f t="shared" ref="F4:G4" si="0">IF(Y4="","",Y4)</f>
        <v>Antrozous pallidus</v>
      </c>
      <c r="G4" s="164" t="str">
        <f t="shared" si="0"/>
        <v>Pallid bat</v>
      </c>
      <c r="H4" s="122"/>
      <c r="I4" s="125"/>
      <c r="J4" s="322"/>
      <c r="K4" s="322"/>
      <c r="L4" s="200"/>
      <c r="M4" s="200"/>
      <c r="N4" s="200"/>
      <c r="O4" s="200"/>
      <c r="P4" s="200"/>
      <c r="Q4" s="200"/>
      <c r="R4" s="200"/>
      <c r="S4" s="322"/>
      <c r="T4" s="391">
        <v>2</v>
      </c>
      <c r="U4" s="391" t="str">
        <f>VLOOKUP((CONCATENATE("Region_",$R$2,"_codes")),Species_by_Region!$A$72:$AV$95,T4,FALSE)</f>
        <v>ANPA</v>
      </c>
      <c r="V4" s="391" t="str">
        <f>VLOOKUP((CONCATENATE("Region_",$R$2,"_SN")),Species_by_Region!$A$72:$AV$95,T4,FALSE)</f>
        <v>Antrozous pallidus</v>
      </c>
      <c r="W4" s="391" t="str">
        <f>VLOOKUP((CONCATENATE("Region_",$R$2,"_Species")),Species_by_Region!$A$72:$AV$95,T4,FALSE)</f>
        <v>Pallid bat</v>
      </c>
      <c r="X4" s="391" t="str">
        <f t="shared" ref="X4:X24" si="1">IF(U4=0,"",U4)</f>
        <v>ANPA</v>
      </c>
      <c r="Y4" s="392" t="str">
        <f t="shared" ref="Y4:Z19" si="2">IF(V4=0,"",V4)</f>
        <v>Antrozous pallidus</v>
      </c>
      <c r="Z4" s="388" t="str">
        <f t="shared" si="2"/>
        <v>Pallid bat</v>
      </c>
      <c r="AA4" s="388"/>
      <c r="AB4" s="388">
        <v>2</v>
      </c>
      <c r="AC4" s="388" t="s">
        <v>2465</v>
      </c>
      <c r="AD4" s="388" t="s">
        <v>2531</v>
      </c>
      <c r="AE4" s="321"/>
      <c r="AF4" s="321"/>
      <c r="AG4" s="321"/>
      <c r="AH4" s="321"/>
    </row>
    <row r="5" spans="1:43" ht="16.5" customHeight="1" x14ac:dyDescent="0.35">
      <c r="A5" s="130"/>
      <c r="B5" s="344" t="s">
        <v>452</v>
      </c>
      <c r="C5" s="345"/>
      <c r="D5" s="135"/>
      <c r="E5" s="164" t="str">
        <f t="shared" ref="E5:E26" si="3">IF(X5="","",X5)</f>
        <v>CHME</v>
      </c>
      <c r="F5" s="201" t="str">
        <f t="shared" ref="F5:F26" si="4">IF(Y5="","",Y5)</f>
        <v>Choeronycteris mexicana</v>
      </c>
      <c r="G5" s="164" t="str">
        <f t="shared" ref="G5:G26" si="5">IF(Z5="","",Z5)</f>
        <v>Mexican long-tongued bat</v>
      </c>
      <c r="H5" s="122"/>
      <c r="I5" s="125"/>
      <c r="J5" s="322"/>
      <c r="K5" s="322"/>
      <c r="L5" s="200"/>
      <c r="M5" s="200"/>
      <c r="N5" s="200"/>
      <c r="O5" s="200"/>
      <c r="P5" s="200"/>
      <c r="Q5" s="200"/>
      <c r="R5" s="200"/>
      <c r="S5" s="322"/>
      <c r="T5" s="391">
        <v>3</v>
      </c>
      <c r="U5" s="391" t="str">
        <f>VLOOKUP((CONCATENATE("Region_",$R$2,"_codes")),Species_by_Region!$A$72:$AV$95,T5,FALSE)</f>
        <v>CHME</v>
      </c>
      <c r="V5" s="391" t="str">
        <f>VLOOKUP((CONCATENATE("Region_",$R$2,"_SN")),Species_by_Region!$A$72:$AV$95,T5,FALSE)</f>
        <v>Choeronycteris mexicana</v>
      </c>
      <c r="W5" s="391" t="str">
        <f>VLOOKUP((CONCATENATE("Region_",$R$2,"_Species")),Species_by_Region!$A$72:$AV$95,T5,FALSE)</f>
        <v>Mexican long-tongued bat</v>
      </c>
      <c r="X5" s="391" t="str">
        <f t="shared" si="1"/>
        <v>CHME</v>
      </c>
      <c r="Y5" s="392" t="str">
        <f t="shared" si="2"/>
        <v>Choeronycteris mexicana</v>
      </c>
      <c r="Z5" s="388" t="str">
        <f t="shared" si="2"/>
        <v>Mexican long-tongued bat</v>
      </c>
      <c r="AA5" s="388"/>
      <c r="AB5" s="388">
        <v>3</v>
      </c>
      <c r="AC5" s="388" t="s">
        <v>2021</v>
      </c>
      <c r="AD5" s="388" t="s">
        <v>2532</v>
      </c>
      <c r="AE5" s="321"/>
      <c r="AF5" s="321"/>
      <c r="AG5" s="321"/>
      <c r="AH5" s="321"/>
    </row>
    <row r="6" spans="1:43" ht="15.5" x14ac:dyDescent="0.35">
      <c r="A6" s="130"/>
      <c r="B6" s="346"/>
      <c r="C6" s="347"/>
      <c r="D6" s="135"/>
      <c r="E6" s="164" t="str">
        <f t="shared" si="3"/>
        <v>CORA</v>
      </c>
      <c r="F6" s="201" t="str">
        <f t="shared" si="4"/>
        <v>Corynorhinus rafinesquii</v>
      </c>
      <c r="G6" s="164" t="str">
        <f t="shared" si="5"/>
        <v>Rafinesque's big-eared bat</v>
      </c>
      <c r="H6" s="122"/>
      <c r="I6" s="125"/>
      <c r="J6" s="322"/>
      <c r="K6" s="322"/>
      <c r="L6" s="200"/>
      <c r="M6" s="200"/>
      <c r="N6" s="200"/>
      <c r="O6" s="200"/>
      <c r="P6" s="200"/>
      <c r="Q6" s="200"/>
      <c r="R6" s="200"/>
      <c r="S6" s="322"/>
      <c r="T6" s="391">
        <v>4</v>
      </c>
      <c r="U6" s="391" t="str">
        <f>VLOOKUP((CONCATENATE("Region_",$R$2,"_codes")),Species_by_Region!$A$72:$AV$95,T6,FALSE)</f>
        <v>CORA</v>
      </c>
      <c r="V6" s="391" t="str">
        <f>VLOOKUP((CONCATENATE("Region_",$R$2,"_SN")),Species_by_Region!$A$72:$AV$95,T6,FALSE)</f>
        <v>Corynorhinus rafinesquii</v>
      </c>
      <c r="W6" s="391" t="str">
        <f>VLOOKUP((CONCATENATE("Region_",$R$2,"_Species")),Species_by_Region!$A$72:$AV$95,T6,FALSE)</f>
        <v>Rafinesque's big-eared bat</v>
      </c>
      <c r="X6" s="391" t="str">
        <f t="shared" si="1"/>
        <v>CORA</v>
      </c>
      <c r="Y6" s="392" t="str">
        <f t="shared" si="2"/>
        <v>Corynorhinus rafinesquii</v>
      </c>
      <c r="Z6" s="388" t="str">
        <f t="shared" si="2"/>
        <v>Rafinesque's big-eared bat</v>
      </c>
      <c r="AA6" s="388"/>
      <c r="AB6" s="388">
        <v>4</v>
      </c>
      <c r="AC6" s="388" t="s">
        <v>2022</v>
      </c>
      <c r="AD6" s="388" t="s">
        <v>2533</v>
      </c>
      <c r="AE6" s="321"/>
      <c r="AF6" s="321"/>
      <c r="AG6" s="321"/>
      <c r="AH6" s="321"/>
    </row>
    <row r="7" spans="1:43" ht="16" thickBot="1" x14ac:dyDescent="0.4">
      <c r="A7" s="131"/>
      <c r="B7" s="348"/>
      <c r="C7" s="349"/>
      <c r="D7" s="135"/>
      <c r="E7" s="164" t="str">
        <f t="shared" si="3"/>
        <v>COTO</v>
      </c>
      <c r="F7" s="201" t="str">
        <f t="shared" si="4"/>
        <v>Corynorhinus townsendii</v>
      </c>
      <c r="G7" s="164" t="str">
        <f t="shared" si="5"/>
        <v>Townsend's big-eared bat</v>
      </c>
      <c r="H7" s="122"/>
      <c r="I7" s="125"/>
      <c r="J7" s="322"/>
      <c r="K7" s="322"/>
      <c r="L7" s="200"/>
      <c r="M7" s="200"/>
      <c r="N7" s="200"/>
      <c r="O7" s="200"/>
      <c r="P7" s="200"/>
      <c r="Q7" s="200"/>
      <c r="R7" s="200"/>
      <c r="S7" s="322"/>
      <c r="T7" s="391">
        <v>5</v>
      </c>
      <c r="U7" s="391" t="str">
        <f>VLOOKUP((CONCATENATE("Region_",$R$2,"_codes")),Species_by_Region!$A$72:$AV$95,T7,FALSE)</f>
        <v>COTO</v>
      </c>
      <c r="V7" s="391" t="str">
        <f>VLOOKUP((CONCATENATE("Region_",$R$2,"_SN")),Species_by_Region!$A$72:$AV$95,T7,FALSE)</f>
        <v>Corynorhinus townsendii</v>
      </c>
      <c r="W7" s="391" t="str">
        <f>VLOOKUP((CONCATENATE("Region_",$R$2,"_Species")),Species_by_Region!$A$72:$AV$95,T7,FALSE)</f>
        <v>Townsend's big-eared bat</v>
      </c>
      <c r="X7" s="391" t="str">
        <f t="shared" si="1"/>
        <v>COTO</v>
      </c>
      <c r="Y7" s="392" t="str">
        <f t="shared" si="2"/>
        <v>Corynorhinus townsendii</v>
      </c>
      <c r="Z7" s="388" t="str">
        <f t="shared" si="2"/>
        <v>Townsend's big-eared bat</v>
      </c>
      <c r="AA7" s="388"/>
      <c r="AB7" s="388">
        <v>5</v>
      </c>
      <c r="AC7" s="388" t="s">
        <v>2023</v>
      </c>
      <c r="AD7" s="388" t="s">
        <v>2534</v>
      </c>
      <c r="AE7" s="321"/>
      <c r="AF7" s="321"/>
      <c r="AG7" s="321"/>
      <c r="AH7" s="321"/>
    </row>
    <row r="8" spans="1:43" ht="16" thickBot="1" x14ac:dyDescent="0.4">
      <c r="A8" s="122"/>
      <c r="B8" s="132"/>
      <c r="C8" s="134"/>
      <c r="D8" s="125"/>
      <c r="E8" s="289" t="str">
        <f t="shared" si="3"/>
        <v>EPFU</v>
      </c>
      <c r="F8" s="290" t="str">
        <f t="shared" si="4"/>
        <v>Eptesicus fuscus</v>
      </c>
      <c r="G8" s="291" t="str">
        <f t="shared" si="5"/>
        <v>Big brown bat</v>
      </c>
      <c r="H8" s="122"/>
      <c r="I8" s="125"/>
      <c r="J8" s="322"/>
      <c r="K8" s="322"/>
      <c r="L8" s="200"/>
      <c r="M8" s="200"/>
      <c r="N8" s="200"/>
      <c r="O8" s="200"/>
      <c r="P8" s="200"/>
      <c r="Q8" s="200"/>
      <c r="R8" s="200"/>
      <c r="S8" s="322"/>
      <c r="T8" s="391">
        <v>6</v>
      </c>
      <c r="U8" s="391" t="str">
        <f>VLOOKUP((CONCATENATE("Region_",$R$2,"_codes")),Species_by_Region!$A$72:$AV$95,T8,FALSE)</f>
        <v>EPFU</v>
      </c>
      <c r="V8" s="391" t="str">
        <f>VLOOKUP((CONCATENATE("Region_",$R$2,"_SN")),Species_by_Region!$A$72:$AV$95,T8,FALSE)</f>
        <v>Eptesicus fuscus</v>
      </c>
      <c r="W8" s="391" t="str">
        <f>VLOOKUP((CONCATENATE("Region_",$R$2,"_Species")),Species_by_Region!$A$72:$AV$95,T8,FALSE)</f>
        <v>Big brown bat</v>
      </c>
      <c r="X8" s="391" t="str">
        <f t="shared" si="1"/>
        <v>EPFU</v>
      </c>
      <c r="Y8" s="392" t="str">
        <f t="shared" si="2"/>
        <v>Eptesicus fuscus</v>
      </c>
      <c r="Z8" s="388" t="str">
        <f t="shared" si="2"/>
        <v>Big brown bat</v>
      </c>
      <c r="AA8" s="389"/>
      <c r="AB8" s="389">
        <v>6</v>
      </c>
      <c r="AC8" s="388" t="s">
        <v>2024</v>
      </c>
      <c r="AD8" s="389" t="s">
        <v>2535</v>
      </c>
      <c r="AE8" s="324"/>
      <c r="AF8" s="324"/>
      <c r="AG8" s="324"/>
      <c r="AH8" s="324"/>
      <c r="AI8" s="133"/>
      <c r="AJ8" s="133"/>
      <c r="AK8" s="133"/>
      <c r="AL8" s="133"/>
      <c r="AM8" s="133"/>
      <c r="AN8" s="133"/>
      <c r="AO8" s="133"/>
      <c r="AP8" s="133"/>
      <c r="AQ8" s="136"/>
    </row>
    <row r="9" spans="1:43" ht="16" thickBot="1" x14ac:dyDescent="0.4">
      <c r="B9" s="39" t="s">
        <v>439</v>
      </c>
      <c r="C9" s="40" t="s">
        <v>31</v>
      </c>
      <c r="D9" s="292"/>
      <c r="E9" s="293" t="str">
        <f t="shared" si="3"/>
        <v>EUMA</v>
      </c>
      <c r="F9" s="294" t="str">
        <f t="shared" si="4"/>
        <v>Euderma maculatum</v>
      </c>
      <c r="G9" s="293" t="str">
        <f t="shared" si="5"/>
        <v>Spotted bat</v>
      </c>
      <c r="H9" s="122"/>
      <c r="I9" s="125"/>
      <c r="J9" s="322"/>
      <c r="K9" s="322"/>
      <c r="L9" s="200"/>
      <c r="M9" s="200"/>
      <c r="N9" s="200"/>
      <c r="O9" s="200"/>
      <c r="P9" s="200"/>
      <c r="Q9" s="200"/>
      <c r="R9" s="200"/>
      <c r="S9" s="322"/>
      <c r="T9" s="391">
        <v>7</v>
      </c>
      <c r="U9" s="391" t="str">
        <f>VLOOKUP((CONCATENATE("Region_",$R$2,"_codes")),Species_by_Region!$A$72:$AV$95,T9,FALSE)</f>
        <v>EUMA</v>
      </c>
      <c r="V9" s="391" t="str">
        <f>VLOOKUP((CONCATENATE("Region_",$R$2,"_SN")),Species_by_Region!$A$72:$AV$95,T9,FALSE)</f>
        <v>Euderma maculatum</v>
      </c>
      <c r="W9" s="391" t="str">
        <f>VLOOKUP((CONCATENATE("Region_",$R$2,"_Species")),Species_by_Region!$A$72:$AV$95,T9,FALSE)</f>
        <v>Spotted bat</v>
      </c>
      <c r="X9" s="391" t="str">
        <f t="shared" si="1"/>
        <v>EUMA</v>
      </c>
      <c r="Y9" s="392" t="str">
        <f t="shared" si="2"/>
        <v>Euderma maculatum</v>
      </c>
      <c r="Z9" s="388" t="str">
        <f t="shared" si="2"/>
        <v>Spotted bat</v>
      </c>
      <c r="AA9" s="388"/>
      <c r="AB9" s="388">
        <v>7</v>
      </c>
      <c r="AC9" s="388" t="s">
        <v>2465</v>
      </c>
      <c r="AD9" s="388" t="s">
        <v>2320</v>
      </c>
      <c r="AE9" s="321"/>
      <c r="AF9" s="321"/>
      <c r="AG9" s="321"/>
      <c r="AH9" s="321"/>
      <c r="AQ9" s="121"/>
    </row>
    <row r="10" spans="1:43" ht="15.5" x14ac:dyDescent="0.35">
      <c r="A10" s="133"/>
      <c r="B10" s="174" t="s">
        <v>2466</v>
      </c>
      <c r="C10" s="175" t="s">
        <v>21</v>
      </c>
      <c r="D10" s="136"/>
      <c r="E10" s="171" t="str">
        <f t="shared" si="3"/>
        <v>EUPE</v>
      </c>
      <c r="F10" s="296" t="str">
        <f t="shared" si="4"/>
        <v>Eumops perotis</v>
      </c>
      <c r="G10" s="171" t="str">
        <f t="shared" si="5"/>
        <v>Greater bonneted bat</v>
      </c>
      <c r="H10" s="122"/>
      <c r="I10" s="125"/>
      <c r="J10" s="322"/>
      <c r="K10" s="322"/>
      <c r="L10" s="200"/>
      <c r="M10" s="200"/>
      <c r="N10" s="200"/>
      <c r="O10" s="200"/>
      <c r="P10" s="200"/>
      <c r="Q10" s="200"/>
      <c r="R10" s="200"/>
      <c r="S10" s="322"/>
      <c r="T10" s="391">
        <v>8</v>
      </c>
      <c r="U10" s="391" t="str">
        <f>VLOOKUP((CONCATENATE("Region_",$R$2,"_codes")),Species_by_Region!$A$72:$AV$95,T10,FALSE)</f>
        <v>EUPE</v>
      </c>
      <c r="V10" s="391" t="str">
        <f>VLOOKUP((CONCATENATE("Region_",$R$2,"_SN")),Species_by_Region!$A$72:$AV$95,T10,FALSE)</f>
        <v>Eumops perotis</v>
      </c>
      <c r="W10" s="391" t="str">
        <f>VLOOKUP((CONCATENATE("Region_",$R$2,"_Species")),Species_by_Region!$A$72:$AV$95,T10,FALSE)</f>
        <v>Greater bonneted bat</v>
      </c>
      <c r="X10" s="391" t="str">
        <f t="shared" si="1"/>
        <v>EUPE</v>
      </c>
      <c r="Y10" s="392" t="str">
        <f t="shared" si="2"/>
        <v>Eumops perotis</v>
      </c>
      <c r="Z10" s="388" t="str">
        <f t="shared" si="2"/>
        <v>Greater bonneted bat</v>
      </c>
      <c r="AA10" s="388"/>
      <c r="AB10" s="388">
        <v>8</v>
      </c>
      <c r="AC10" s="388" t="s">
        <v>2465</v>
      </c>
      <c r="AD10" s="388" t="s">
        <v>2536</v>
      </c>
      <c r="AE10" s="321"/>
      <c r="AF10" s="321"/>
      <c r="AG10" s="321"/>
      <c r="AH10" s="321"/>
      <c r="AQ10" s="121"/>
    </row>
    <row r="11" spans="1:43" ht="15.5" x14ac:dyDescent="0.35">
      <c r="A11" s="133"/>
      <c r="B11" s="172" t="s">
        <v>2467</v>
      </c>
      <c r="C11" s="173" t="s">
        <v>22</v>
      </c>
      <c r="D11" s="123"/>
      <c r="E11" s="171" t="str">
        <f t="shared" si="3"/>
        <v>EUUN</v>
      </c>
      <c r="F11" s="296" t="str">
        <f t="shared" si="4"/>
        <v>Eumops underwoodi</v>
      </c>
      <c r="G11" s="171" t="str">
        <f t="shared" si="5"/>
        <v>Underwood's bonneted bat</v>
      </c>
      <c r="H11" s="122"/>
      <c r="I11" s="125"/>
      <c r="J11" s="322"/>
      <c r="K11" s="322"/>
      <c r="L11" s="200"/>
      <c r="M11" s="200"/>
      <c r="N11" s="200"/>
      <c r="O11" s="200"/>
      <c r="P11" s="200"/>
      <c r="Q11" s="200"/>
      <c r="R11" s="200"/>
      <c r="S11" s="322"/>
      <c r="T11" s="391">
        <v>9</v>
      </c>
      <c r="U11" s="391" t="str">
        <f>VLOOKUP((CONCATENATE("Region_",$R$2,"_codes")),Species_by_Region!$A$72:$AV$95,T11,FALSE)</f>
        <v>EUUN</v>
      </c>
      <c r="V11" s="391" t="str">
        <f>VLOOKUP((CONCATENATE("Region_",$R$2,"_SN")),Species_by_Region!$A$72:$AV$95,T11,FALSE)</f>
        <v>Eumops underwoodi</v>
      </c>
      <c r="W11" s="391" t="str">
        <f>VLOOKUP((CONCATENATE("Region_",$R$2,"_Species")),Species_by_Region!$A$72:$AV$95,T11,FALSE)</f>
        <v>Underwood's bonneted bat</v>
      </c>
      <c r="X11" s="391" t="str">
        <f t="shared" si="1"/>
        <v>EUUN</v>
      </c>
      <c r="Y11" s="392" t="str">
        <f t="shared" si="2"/>
        <v>Eumops underwoodi</v>
      </c>
      <c r="Z11" s="388" t="str">
        <f t="shared" si="2"/>
        <v>Underwood's bonneted bat</v>
      </c>
      <c r="AA11" s="388"/>
      <c r="AB11" s="388"/>
      <c r="AC11" s="388"/>
      <c r="AD11" s="388"/>
      <c r="AE11" s="321"/>
      <c r="AF11" s="321"/>
      <c r="AG11" s="321"/>
      <c r="AH11" s="321"/>
      <c r="AQ11" s="121"/>
    </row>
    <row r="12" spans="1:43" ht="15.5" x14ac:dyDescent="0.35">
      <c r="A12" s="133"/>
      <c r="B12" s="172" t="s">
        <v>2470</v>
      </c>
      <c r="C12" s="173" t="s">
        <v>19</v>
      </c>
      <c r="D12" s="121"/>
      <c r="E12" s="171" t="str">
        <f t="shared" si="3"/>
        <v>IDPH</v>
      </c>
      <c r="F12" s="296" t="str">
        <f t="shared" si="4"/>
        <v>Idionycteris phyllotis</v>
      </c>
      <c r="G12" s="171" t="str">
        <f t="shared" si="5"/>
        <v>Allen's big-eared bat</v>
      </c>
      <c r="H12" s="122"/>
      <c r="I12" s="125"/>
      <c r="J12" s="322"/>
      <c r="K12" s="322"/>
      <c r="L12" s="200"/>
      <c r="M12" s="200"/>
      <c r="N12" s="200"/>
      <c r="O12" s="200"/>
      <c r="P12" s="200"/>
      <c r="Q12" s="200"/>
      <c r="R12" s="200"/>
      <c r="S12" s="322"/>
      <c r="T12" s="391">
        <v>10</v>
      </c>
      <c r="U12" s="391" t="str">
        <f>VLOOKUP((CONCATENATE("Region_",$R$2,"_codes")),Species_by_Region!$A$72:$AV$95,T12,FALSE)</f>
        <v>IDPH</v>
      </c>
      <c r="V12" s="391" t="str">
        <f>VLOOKUP((CONCATENATE("Region_",$R$2,"_SN")),Species_by_Region!$A$72:$AV$95,T12,FALSE)</f>
        <v>Idionycteris phyllotis</v>
      </c>
      <c r="W12" s="391" t="str">
        <f>VLOOKUP((CONCATENATE("Region_",$R$2,"_Species")),Species_by_Region!$A$72:$AV$95,T12,FALSE)</f>
        <v>Allen's big-eared bat</v>
      </c>
      <c r="X12" s="391" t="str">
        <f t="shared" si="1"/>
        <v>IDPH</v>
      </c>
      <c r="Y12" s="392" t="str">
        <f t="shared" si="2"/>
        <v>Idionycteris phyllotis</v>
      </c>
      <c r="Z12" s="388" t="str">
        <f t="shared" si="2"/>
        <v>Allen's big-eared bat</v>
      </c>
      <c r="AA12" s="388"/>
      <c r="AB12" s="388"/>
      <c r="AC12" s="388"/>
      <c r="AD12" s="388"/>
      <c r="AE12" s="321"/>
      <c r="AF12" s="321"/>
      <c r="AG12" s="321" t="str">
        <f>CONCATENATE("USFWS Geographic Area: ", VLOOKUP(R2,AB3:AD10,3)," 2020")</f>
        <v>USFWS Geographic Area: Southwest 2020</v>
      </c>
      <c r="AH12" s="321"/>
      <c r="AQ12" s="121"/>
    </row>
    <row r="13" spans="1:43" ht="16" thickBot="1" x14ac:dyDescent="0.4">
      <c r="A13" s="123"/>
      <c r="B13" s="176"/>
      <c r="C13" s="24"/>
      <c r="D13" s="125"/>
      <c r="E13" s="171" t="str">
        <f t="shared" si="3"/>
        <v>LANO</v>
      </c>
      <c r="F13" s="296" t="str">
        <f t="shared" si="4"/>
        <v>Lasionycteris noctivagans</v>
      </c>
      <c r="G13" s="171" t="str">
        <f t="shared" si="5"/>
        <v>Silver-haired bat</v>
      </c>
      <c r="H13" s="122"/>
      <c r="I13" s="125"/>
      <c r="J13" s="322"/>
      <c r="K13" s="322"/>
      <c r="L13" s="200"/>
      <c r="M13" s="200"/>
      <c r="N13" s="200"/>
      <c r="O13" s="200"/>
      <c r="P13" s="200"/>
      <c r="Q13" s="200"/>
      <c r="R13" s="200"/>
      <c r="S13" s="322"/>
      <c r="T13" s="391">
        <v>11</v>
      </c>
      <c r="U13" s="391" t="str">
        <f>VLOOKUP((CONCATENATE("Region_",$R$2,"_codes")),Species_by_Region!$A$72:$AV$95,T13,FALSE)</f>
        <v>LANO</v>
      </c>
      <c r="V13" s="391" t="str">
        <f>VLOOKUP((CONCATENATE("Region_",$R$2,"_SN")),Species_by_Region!$A$72:$AV$95,T13,FALSE)</f>
        <v>Lasionycteris noctivagans</v>
      </c>
      <c r="W13" s="391" t="str">
        <f>VLOOKUP((CONCATENATE("Region_",$R$2,"_Species")),Species_by_Region!$A$72:$AV$95,T13,FALSE)</f>
        <v>Silver-haired bat</v>
      </c>
      <c r="X13" s="391" t="str">
        <f t="shared" si="1"/>
        <v>LANO</v>
      </c>
      <c r="Y13" s="392" t="str">
        <f t="shared" si="2"/>
        <v>Lasionycteris noctivagans</v>
      </c>
      <c r="Z13" s="388" t="str">
        <f t="shared" si="2"/>
        <v>Silver-haired bat</v>
      </c>
      <c r="AA13" s="388"/>
      <c r="AB13" s="388"/>
      <c r="AC13" s="388"/>
      <c r="AD13" s="388"/>
      <c r="AE13" s="321"/>
      <c r="AF13" s="321"/>
      <c r="AG13" s="321"/>
      <c r="AH13" s="321"/>
      <c r="AQ13" s="121"/>
    </row>
    <row r="14" spans="1:43" ht="16" thickBot="1" x14ac:dyDescent="0.4">
      <c r="A14" s="122"/>
      <c r="B14" s="181" t="s">
        <v>440</v>
      </c>
      <c r="C14" s="107" t="s">
        <v>265</v>
      </c>
      <c r="D14" s="123"/>
      <c r="E14" s="291" t="str">
        <f t="shared" si="3"/>
        <v>LABL</v>
      </c>
      <c r="F14" s="295" t="str">
        <f t="shared" si="4"/>
        <v>Lasiurus blossevillii</v>
      </c>
      <c r="G14" s="291" t="str">
        <f t="shared" si="5"/>
        <v>Western red bat</v>
      </c>
      <c r="H14" s="122"/>
      <c r="I14" s="125"/>
      <c r="J14" s="322"/>
      <c r="K14" s="322"/>
      <c r="L14" s="200"/>
      <c r="M14" s="200"/>
      <c r="N14" s="200"/>
      <c r="O14" s="200"/>
      <c r="P14" s="200"/>
      <c r="Q14" s="200"/>
      <c r="R14" s="200"/>
      <c r="S14" s="322"/>
      <c r="T14" s="391">
        <v>12</v>
      </c>
      <c r="U14" s="391" t="str">
        <f>VLOOKUP((CONCATENATE("Region_",$R$2,"_codes")),Species_by_Region!$A$72:$AV$95,T14,FALSE)</f>
        <v>LABL</v>
      </c>
      <c r="V14" s="391" t="str">
        <f>VLOOKUP((CONCATENATE("Region_",$R$2,"_SN")),Species_by_Region!$A$72:$AV$95,T14,FALSE)</f>
        <v>Lasiurus blossevillii</v>
      </c>
      <c r="W14" s="391" t="str">
        <f>VLOOKUP((CONCATENATE("Region_",$R$2,"_Species")),Species_by_Region!$A$72:$AV$95,T14,FALSE)</f>
        <v>Western red bat</v>
      </c>
      <c r="X14" s="391" t="str">
        <f t="shared" si="1"/>
        <v>LABL</v>
      </c>
      <c r="Y14" s="392" t="str">
        <f t="shared" si="2"/>
        <v>Lasiurus blossevillii</v>
      </c>
      <c r="Z14" s="388" t="str">
        <f t="shared" si="2"/>
        <v>Western red bat</v>
      </c>
      <c r="AA14" s="388"/>
      <c r="AB14" s="388"/>
      <c r="AC14" s="388"/>
      <c r="AD14" s="388"/>
      <c r="AE14" s="321"/>
      <c r="AF14" s="321"/>
      <c r="AG14" s="321"/>
      <c r="AH14" s="321"/>
      <c r="AQ14" s="121"/>
    </row>
    <row r="15" spans="1:43" ht="15.5" x14ac:dyDescent="0.35">
      <c r="B15" s="179" t="s">
        <v>2468</v>
      </c>
      <c r="C15" s="180" t="s">
        <v>24</v>
      </c>
      <c r="D15" s="123"/>
      <c r="E15" s="171" t="str">
        <f t="shared" si="3"/>
        <v>LABO</v>
      </c>
      <c r="F15" s="296" t="str">
        <f t="shared" si="4"/>
        <v>Lasiurus borealis</v>
      </c>
      <c r="G15" s="171" t="str">
        <f t="shared" si="5"/>
        <v>Eastern red bat</v>
      </c>
      <c r="H15" s="122"/>
      <c r="I15" s="125"/>
      <c r="J15" s="322"/>
      <c r="K15" s="322"/>
      <c r="L15" s="200"/>
      <c r="M15" s="200"/>
      <c r="N15" s="200"/>
      <c r="O15" s="200"/>
      <c r="P15" s="200"/>
      <c r="Q15" s="200"/>
      <c r="R15" s="200"/>
      <c r="S15" s="322"/>
      <c r="T15" s="391">
        <v>13</v>
      </c>
      <c r="U15" s="391" t="str">
        <f>VLOOKUP((CONCATENATE("Region_",$R$2,"_codes")),Species_by_Region!$A$72:$AV$95,T15,FALSE)</f>
        <v>LABO</v>
      </c>
      <c r="V15" s="391" t="str">
        <f>VLOOKUP((CONCATENATE("Region_",$R$2,"_SN")),Species_by_Region!$A$72:$AV$95,T15,FALSE)</f>
        <v>Lasiurus borealis</v>
      </c>
      <c r="W15" s="391" t="str">
        <f>VLOOKUP((CONCATENATE("Region_",$R$2,"_Species")),Species_by_Region!$A$72:$AV$95,T15,FALSE)</f>
        <v>Eastern red bat</v>
      </c>
      <c r="X15" s="391" t="str">
        <f t="shared" si="1"/>
        <v>LABO</v>
      </c>
      <c r="Y15" s="392" t="str">
        <f t="shared" si="2"/>
        <v>Lasiurus borealis</v>
      </c>
      <c r="Z15" s="388" t="str">
        <f t="shared" si="2"/>
        <v>Eastern red bat</v>
      </c>
      <c r="AA15" s="388"/>
      <c r="AB15" s="388"/>
      <c r="AC15" s="388"/>
      <c r="AD15" s="388"/>
      <c r="AE15" s="321"/>
      <c r="AF15" s="321"/>
      <c r="AG15" s="321"/>
      <c r="AH15" s="321"/>
      <c r="AQ15" s="121"/>
    </row>
    <row r="16" spans="1:43" ht="15.5" x14ac:dyDescent="0.35">
      <c r="A16" s="133"/>
      <c r="B16" s="177" t="s">
        <v>2469</v>
      </c>
      <c r="C16" s="178" t="s">
        <v>23</v>
      </c>
      <c r="D16" s="123"/>
      <c r="E16" s="171" t="str">
        <f t="shared" si="3"/>
        <v>LACI</v>
      </c>
      <c r="F16" s="296" t="str">
        <f t="shared" si="4"/>
        <v>Lasiurus cinereus</v>
      </c>
      <c r="G16" s="171" t="str">
        <f t="shared" si="5"/>
        <v>Hoary bat</v>
      </c>
      <c r="H16" s="122"/>
      <c r="I16" s="125"/>
      <c r="J16" s="322"/>
      <c r="K16" s="322"/>
      <c r="L16" s="200"/>
      <c r="M16" s="200"/>
      <c r="N16" s="200"/>
      <c r="O16" s="200"/>
      <c r="P16" s="200"/>
      <c r="Q16" s="200"/>
      <c r="R16" s="200"/>
      <c r="S16" s="322"/>
      <c r="T16" s="391">
        <v>14</v>
      </c>
      <c r="U16" s="391" t="str">
        <f>VLOOKUP((CONCATENATE("Region_",$R$2,"_codes")),Species_by_Region!$A$72:$AV$95,T16,FALSE)</f>
        <v>LACI</v>
      </c>
      <c r="V16" s="391" t="str">
        <f>VLOOKUP((CONCATENATE("Region_",$R$2,"_SN")),Species_by_Region!$A$72:$AV$95,T16,FALSE)</f>
        <v>Lasiurus cinereus</v>
      </c>
      <c r="W16" s="391" t="str">
        <f>VLOOKUP((CONCATENATE("Region_",$R$2,"_Species")),Species_by_Region!$A$72:$AV$95,T16,FALSE)</f>
        <v>Hoary bat</v>
      </c>
      <c r="X16" s="391" t="str">
        <f t="shared" si="1"/>
        <v>LACI</v>
      </c>
      <c r="Y16" s="392" t="str">
        <f t="shared" si="2"/>
        <v>Lasiurus cinereus</v>
      </c>
      <c r="Z16" s="388" t="str">
        <f t="shared" si="2"/>
        <v>Hoary bat</v>
      </c>
      <c r="AA16" s="388"/>
      <c r="AB16" s="388"/>
      <c r="AC16" s="388"/>
      <c r="AD16" s="388"/>
      <c r="AE16" s="321"/>
      <c r="AF16" s="321"/>
      <c r="AG16" s="321"/>
      <c r="AH16" s="321"/>
      <c r="AQ16" s="121"/>
    </row>
    <row r="17" spans="1:43" ht="15.5" x14ac:dyDescent="0.35">
      <c r="A17" s="133"/>
      <c r="B17" s="177" t="s">
        <v>2470</v>
      </c>
      <c r="C17" s="178" t="s">
        <v>19</v>
      </c>
      <c r="D17" s="123"/>
      <c r="E17" s="171" t="str">
        <f t="shared" si="3"/>
        <v>LAEG</v>
      </c>
      <c r="F17" s="296" t="str">
        <f t="shared" si="4"/>
        <v>Lasiurus ega</v>
      </c>
      <c r="G17" s="171" t="str">
        <f t="shared" si="5"/>
        <v>Southern yellow bat</v>
      </c>
      <c r="H17" s="122"/>
      <c r="I17" s="125"/>
      <c r="J17" s="322"/>
      <c r="K17" s="322"/>
      <c r="L17" s="200"/>
      <c r="M17" s="200"/>
      <c r="N17" s="200"/>
      <c r="O17" s="200"/>
      <c r="P17" s="200"/>
      <c r="Q17" s="200"/>
      <c r="R17" s="200"/>
      <c r="S17" s="322"/>
      <c r="T17" s="391">
        <v>15</v>
      </c>
      <c r="U17" s="391" t="str">
        <f>VLOOKUP((CONCATENATE("Region_",$R$2,"_codes")),Species_by_Region!$A$72:$AV$95,T17,FALSE)</f>
        <v>LAEG</v>
      </c>
      <c r="V17" s="391" t="str">
        <f>VLOOKUP((CONCATENATE("Region_",$R$2,"_SN")),Species_by_Region!$A$72:$AV$95,T17,FALSE)</f>
        <v>Lasiurus ega</v>
      </c>
      <c r="W17" s="391" t="str">
        <f>VLOOKUP((CONCATENATE("Region_",$R$2,"_Species")),Species_by_Region!$A$72:$AV$95,T17,FALSE)</f>
        <v>Southern yellow bat</v>
      </c>
      <c r="X17" s="391" t="str">
        <f t="shared" si="1"/>
        <v>LAEG</v>
      </c>
      <c r="Y17" s="392" t="str">
        <f t="shared" si="2"/>
        <v>Lasiurus ega</v>
      </c>
      <c r="Z17" s="388" t="str">
        <f t="shared" si="2"/>
        <v>Southern yellow bat</v>
      </c>
      <c r="AA17" s="388"/>
      <c r="AB17" s="388"/>
      <c r="AC17" s="388"/>
      <c r="AD17" s="388"/>
      <c r="AE17" s="321"/>
      <c r="AF17" s="321"/>
      <c r="AG17" s="321"/>
      <c r="AH17" s="321"/>
      <c r="AQ17" s="121"/>
    </row>
    <row r="18" spans="1:43" ht="16" thickBot="1" x14ac:dyDescent="0.4">
      <c r="A18" s="123"/>
      <c r="B18" s="182"/>
      <c r="C18" s="183"/>
      <c r="D18" s="125"/>
      <c r="E18" s="171" t="str">
        <f t="shared" si="3"/>
        <v>LAIN</v>
      </c>
      <c r="F18" s="296" t="str">
        <f t="shared" si="4"/>
        <v>Lasiurus intermedius</v>
      </c>
      <c r="G18" s="171" t="str">
        <f t="shared" si="5"/>
        <v>Northern yellow bat</v>
      </c>
      <c r="H18" s="122"/>
      <c r="I18" s="125"/>
      <c r="J18" s="322"/>
      <c r="K18" s="322"/>
      <c r="L18" s="200"/>
      <c r="M18" s="200"/>
      <c r="N18" s="200"/>
      <c r="O18" s="200"/>
      <c r="P18" s="200"/>
      <c r="Q18" s="200"/>
      <c r="R18" s="200"/>
      <c r="S18" s="322"/>
      <c r="T18" s="391">
        <v>16</v>
      </c>
      <c r="U18" s="391" t="str">
        <f>VLOOKUP((CONCATENATE("Region_",$R$2,"_codes")),Species_by_Region!$A$72:$AV$95,T18,FALSE)</f>
        <v>LAIN</v>
      </c>
      <c r="V18" s="391" t="str">
        <f>VLOOKUP((CONCATENATE("Region_",$R$2,"_SN")),Species_by_Region!$A$72:$AV$95,T18,FALSE)</f>
        <v>Lasiurus intermedius</v>
      </c>
      <c r="W18" s="391" t="str">
        <f>VLOOKUP((CONCATENATE("Region_",$R$2,"_Species")),Species_by_Region!$A$72:$AV$95,T18,FALSE)</f>
        <v>Northern yellow bat</v>
      </c>
      <c r="X18" s="391" t="str">
        <f t="shared" si="1"/>
        <v>LAIN</v>
      </c>
      <c r="Y18" s="392" t="str">
        <f t="shared" si="2"/>
        <v>Lasiurus intermedius</v>
      </c>
      <c r="Z18" s="388" t="str">
        <f t="shared" si="2"/>
        <v>Northern yellow bat</v>
      </c>
      <c r="AA18" s="388"/>
      <c r="AB18" s="388"/>
      <c r="AC18" s="388"/>
      <c r="AD18" s="388"/>
      <c r="AE18" s="321"/>
      <c r="AF18" s="321"/>
      <c r="AG18" s="321"/>
      <c r="AH18" s="321"/>
      <c r="AQ18" s="121"/>
    </row>
    <row r="19" spans="1:43" ht="15.5" x14ac:dyDescent="0.35">
      <c r="B19" s="336" t="s">
        <v>441</v>
      </c>
      <c r="C19" s="337"/>
      <c r="D19" s="123"/>
      <c r="E19" s="171" t="str">
        <f t="shared" si="3"/>
        <v>LASE</v>
      </c>
      <c r="F19" s="296" t="str">
        <f t="shared" si="4"/>
        <v>Lasiurus seminolus</v>
      </c>
      <c r="G19" s="171" t="str">
        <f>IF(Z19="","",Z19)</f>
        <v>Seminole bat</v>
      </c>
      <c r="H19" s="122"/>
      <c r="I19" s="125"/>
      <c r="J19" s="322"/>
      <c r="K19" s="322"/>
      <c r="L19" s="200"/>
      <c r="M19" s="200"/>
      <c r="N19" s="200"/>
      <c r="O19" s="200"/>
      <c r="P19" s="200"/>
      <c r="Q19" s="200"/>
      <c r="R19" s="200"/>
      <c r="S19" s="322"/>
      <c r="T19" s="391">
        <v>17</v>
      </c>
      <c r="U19" s="391" t="str">
        <f>VLOOKUP((CONCATENATE("Region_",$R$2,"_codes")),Species_by_Region!$A$72:$AV$95,T19,FALSE)</f>
        <v>LASE</v>
      </c>
      <c r="V19" s="391" t="str">
        <f>VLOOKUP((CONCATENATE("Region_",$R$2,"_SN")),Species_by_Region!$A$72:$AV$95,T19,FALSE)</f>
        <v>Lasiurus seminolus</v>
      </c>
      <c r="W19" s="391" t="str">
        <f>VLOOKUP((CONCATENATE("Region_",$R$2,"_Species")),Species_by_Region!$A$72:$AV$95,T19,FALSE)</f>
        <v>Seminole bat</v>
      </c>
      <c r="X19" s="391" t="str">
        <f t="shared" si="1"/>
        <v>LASE</v>
      </c>
      <c r="Y19" s="392" t="str">
        <f t="shared" si="2"/>
        <v>Lasiurus seminolus</v>
      </c>
      <c r="Z19" s="388" t="str">
        <f t="shared" si="2"/>
        <v>Seminole bat</v>
      </c>
      <c r="AA19" s="388"/>
      <c r="AB19" s="388"/>
      <c r="AC19" s="388"/>
      <c r="AD19" s="388"/>
      <c r="AE19" s="321"/>
      <c r="AF19" s="321"/>
      <c r="AG19" s="321"/>
      <c r="AH19" s="321"/>
      <c r="AQ19" s="121"/>
    </row>
    <row r="20" spans="1:43" ht="16" thickBot="1" x14ac:dyDescent="0.4">
      <c r="A20" s="122"/>
      <c r="B20" s="188" t="s">
        <v>266</v>
      </c>
      <c r="C20" s="189" t="s">
        <v>267</v>
      </c>
      <c r="D20" s="123"/>
      <c r="E20" s="171" t="str">
        <f t="shared" si="3"/>
        <v>LAXA</v>
      </c>
      <c r="F20" s="296" t="str">
        <f t="shared" si="4"/>
        <v>Lasiurus xanthinus</v>
      </c>
      <c r="G20" s="171" t="str">
        <f t="shared" si="5"/>
        <v>Western yellow bat</v>
      </c>
      <c r="H20" s="122"/>
      <c r="I20" s="125"/>
      <c r="J20" s="322"/>
      <c r="K20" s="322"/>
      <c r="L20" s="200"/>
      <c r="M20" s="200"/>
      <c r="N20" s="200"/>
      <c r="O20" s="200"/>
      <c r="P20" s="200"/>
      <c r="Q20" s="200"/>
      <c r="R20" s="200"/>
      <c r="S20" s="322"/>
      <c r="T20" s="391">
        <v>18</v>
      </c>
      <c r="U20" s="391" t="str">
        <f>VLOOKUP((CONCATENATE("Region_",$R$2,"_codes")),Species_by_Region!$A$72:$AV$95,T20,FALSE)</f>
        <v>LAXA</v>
      </c>
      <c r="V20" s="391" t="str">
        <f>VLOOKUP((CONCATENATE("Region_",$R$2,"_SN")),Species_by_Region!$A$72:$AV$95,T20,FALSE)</f>
        <v>Lasiurus xanthinus</v>
      </c>
      <c r="W20" s="391" t="str">
        <f>VLOOKUP((CONCATENATE("Region_",$R$2,"_Species")),Species_by_Region!$A$72:$AV$95,T20,FALSE)</f>
        <v>Western yellow bat</v>
      </c>
      <c r="X20" s="391" t="str">
        <f t="shared" si="1"/>
        <v>LAXA</v>
      </c>
      <c r="Y20" s="392" t="str">
        <f t="shared" ref="Y20:Z26" si="6">IF(V20=0,"",V20)</f>
        <v>Lasiurus xanthinus</v>
      </c>
      <c r="Z20" s="388" t="str">
        <f t="shared" si="6"/>
        <v>Western yellow bat</v>
      </c>
      <c r="AA20" s="388"/>
      <c r="AB20" s="388"/>
      <c r="AC20" s="388"/>
      <c r="AD20" s="388"/>
      <c r="AE20" s="321"/>
      <c r="AF20" s="321"/>
      <c r="AG20" s="321"/>
      <c r="AH20" s="321"/>
      <c r="AQ20" s="121"/>
    </row>
    <row r="21" spans="1:43" ht="15.5" x14ac:dyDescent="0.35">
      <c r="A21" s="122"/>
      <c r="B21" s="186" t="s">
        <v>2471</v>
      </c>
      <c r="C21" s="187" t="s">
        <v>28</v>
      </c>
      <c r="D21" s="120"/>
      <c r="E21" s="171" t="str">
        <f t="shared" si="3"/>
        <v>LENI</v>
      </c>
      <c r="F21" s="296" t="str">
        <f t="shared" si="4"/>
        <v>Leptonycteris nivalis</v>
      </c>
      <c r="G21" s="171" t="str">
        <f t="shared" si="5"/>
        <v>Mexican long-nosed bat</v>
      </c>
      <c r="H21" s="122"/>
      <c r="I21" s="125"/>
      <c r="J21" s="322"/>
      <c r="K21" s="322"/>
      <c r="L21" s="200"/>
      <c r="M21" s="200"/>
      <c r="N21" s="200"/>
      <c r="O21" s="200"/>
      <c r="P21" s="200"/>
      <c r="Q21" s="200"/>
      <c r="R21" s="200"/>
      <c r="S21" s="322"/>
      <c r="T21" s="391">
        <v>19</v>
      </c>
      <c r="U21" s="391" t="str">
        <f>VLOOKUP((CONCATENATE("Region_",$R$2,"_codes")),Species_by_Region!$A$72:$AV$95,T21,FALSE)</f>
        <v>LENI</v>
      </c>
      <c r="V21" s="391" t="str">
        <f>VLOOKUP((CONCATENATE("Region_",$R$2,"_SN")),Species_by_Region!$A$72:$AV$95,T21,FALSE)</f>
        <v>Leptonycteris nivalis</v>
      </c>
      <c r="W21" s="391" t="str">
        <f>VLOOKUP((CONCATENATE("Region_",$R$2,"_Species")),Species_by_Region!$A$72:$AV$95,T21,FALSE)</f>
        <v>Mexican long-nosed bat</v>
      </c>
      <c r="X21" s="391" t="str">
        <f t="shared" si="1"/>
        <v>LENI</v>
      </c>
      <c r="Y21" s="392" t="str">
        <f t="shared" si="6"/>
        <v>Leptonycteris nivalis</v>
      </c>
      <c r="Z21" s="388" t="str">
        <f t="shared" si="6"/>
        <v>Mexican long-nosed bat</v>
      </c>
      <c r="AA21" s="388"/>
      <c r="AB21" s="388"/>
      <c r="AC21" s="388"/>
      <c r="AD21" s="388"/>
      <c r="AE21" s="321"/>
      <c r="AF21" s="321"/>
      <c r="AG21" s="321"/>
      <c r="AH21" s="321"/>
      <c r="AQ21" s="121"/>
    </row>
    <row r="22" spans="1:43" ht="15.5" x14ac:dyDescent="0.35">
      <c r="B22" s="184" t="s">
        <v>2472</v>
      </c>
      <c r="C22" s="185" t="s">
        <v>29</v>
      </c>
      <c r="D22" s="121"/>
      <c r="E22" s="171" t="str">
        <f t="shared" si="3"/>
        <v>LEYE</v>
      </c>
      <c r="F22" s="296" t="str">
        <f t="shared" si="4"/>
        <v>Leptonycteris yerbabuenae</v>
      </c>
      <c r="G22" s="171" t="str">
        <f t="shared" si="5"/>
        <v>Lesser long-nosed bat</v>
      </c>
      <c r="H22" s="122"/>
      <c r="I22" s="125"/>
      <c r="J22" s="322"/>
      <c r="K22" s="322"/>
      <c r="L22" s="200"/>
      <c r="M22" s="200"/>
      <c r="N22" s="200"/>
      <c r="O22" s="200"/>
      <c r="P22" s="200"/>
      <c r="Q22" s="200"/>
      <c r="R22" s="200"/>
      <c r="S22" s="322"/>
      <c r="T22" s="391">
        <v>20</v>
      </c>
      <c r="U22" s="391" t="str">
        <f>VLOOKUP((CONCATENATE("Region_",$R$2,"_codes")),Species_by_Region!$A$72:$AV$95,T22,FALSE)</f>
        <v>LEYE</v>
      </c>
      <c r="V22" s="391" t="str">
        <f>VLOOKUP((CONCATENATE("Region_",$R$2,"_SN")),Species_by_Region!$A$72:$AV$95,T22,FALSE)</f>
        <v>Leptonycteris yerbabuenae</v>
      </c>
      <c r="W22" s="391" t="str">
        <f>VLOOKUP((CONCATENATE("Region_",$R$2,"_Species")),Species_by_Region!$A$72:$AV$95,T22,FALSE)</f>
        <v>Lesser long-nosed bat</v>
      </c>
      <c r="X22" s="391" t="str">
        <f t="shared" si="1"/>
        <v>LEYE</v>
      </c>
      <c r="Y22" s="392" t="str">
        <f t="shared" si="6"/>
        <v>Leptonycteris yerbabuenae</v>
      </c>
      <c r="Z22" s="388" t="str">
        <f t="shared" si="6"/>
        <v>Lesser long-nosed bat</v>
      </c>
      <c r="AA22" s="388"/>
      <c r="AB22" s="388"/>
      <c r="AC22" s="388"/>
      <c r="AD22" s="388"/>
      <c r="AE22" s="321"/>
      <c r="AF22" s="321"/>
      <c r="AG22" s="321"/>
      <c r="AH22" s="321"/>
      <c r="AQ22" s="121"/>
    </row>
    <row r="23" spans="1:43" ht="15.5" x14ac:dyDescent="0.35">
      <c r="A23" s="122"/>
      <c r="B23" s="184" t="s">
        <v>2470</v>
      </c>
      <c r="C23" s="185" t="s">
        <v>19</v>
      </c>
      <c r="D23" s="123"/>
      <c r="E23" s="291" t="str">
        <f t="shared" si="3"/>
        <v>MACA</v>
      </c>
      <c r="F23" s="295" t="str">
        <f t="shared" si="4"/>
        <v>Macrotus californicus</v>
      </c>
      <c r="G23" s="291" t="str">
        <f t="shared" si="5"/>
        <v>California leaf-nosed bat</v>
      </c>
      <c r="H23" s="122"/>
      <c r="I23" s="125"/>
      <c r="J23" s="322"/>
      <c r="K23" s="322"/>
      <c r="L23" s="200"/>
      <c r="M23" s="200"/>
      <c r="N23" s="200"/>
      <c r="O23" s="200"/>
      <c r="P23" s="200"/>
      <c r="Q23" s="200"/>
      <c r="R23" s="200"/>
      <c r="S23" s="322"/>
      <c r="T23" s="391">
        <v>21</v>
      </c>
      <c r="U23" s="391" t="str">
        <f>VLOOKUP((CONCATENATE("Region_",$R$2,"_codes")),Species_by_Region!$A$72:$AV$95,T23,FALSE)</f>
        <v>MACA</v>
      </c>
      <c r="V23" s="391" t="str">
        <f>VLOOKUP((CONCATENATE("Region_",$R$2,"_SN")),Species_by_Region!$A$72:$AV$95,T23,FALSE)</f>
        <v>Macrotus californicus</v>
      </c>
      <c r="W23" s="391" t="str">
        <f>VLOOKUP((CONCATENATE("Region_",$R$2,"_Species")),Species_by_Region!$A$72:$AV$95,T23,FALSE)</f>
        <v>California leaf-nosed bat</v>
      </c>
      <c r="X23" s="391" t="str">
        <f t="shared" si="1"/>
        <v>MACA</v>
      </c>
      <c r="Y23" s="392" t="str">
        <f t="shared" si="6"/>
        <v>Macrotus californicus</v>
      </c>
      <c r="Z23" s="388" t="str">
        <f t="shared" si="6"/>
        <v>California leaf-nosed bat</v>
      </c>
      <c r="AA23" s="388"/>
      <c r="AB23" s="388"/>
      <c r="AC23" s="388"/>
      <c r="AD23" s="388"/>
      <c r="AE23" s="321"/>
      <c r="AF23" s="321"/>
      <c r="AG23" s="321"/>
      <c r="AH23" s="321"/>
      <c r="AQ23" s="121"/>
    </row>
    <row r="24" spans="1:43" ht="16" thickBot="1" x14ac:dyDescent="0.4">
      <c r="C24" s="139"/>
      <c r="D24" s="163"/>
      <c r="E24" s="168" t="str">
        <f t="shared" si="3"/>
        <v>MOMO</v>
      </c>
      <c r="F24" s="202" t="str">
        <f t="shared" si="4"/>
        <v>Molossus molossus</v>
      </c>
      <c r="G24" s="171" t="str">
        <f t="shared" si="5"/>
        <v>Pallas's mastiff bat</v>
      </c>
      <c r="H24" s="122"/>
      <c r="I24" s="125"/>
      <c r="J24" s="322"/>
      <c r="K24" s="322"/>
      <c r="L24" s="200"/>
      <c r="M24" s="200"/>
      <c r="N24" s="200"/>
      <c r="O24" s="200"/>
      <c r="P24" s="200"/>
      <c r="Q24" s="200"/>
      <c r="R24" s="200"/>
      <c r="S24" s="322"/>
      <c r="T24" s="391">
        <v>22</v>
      </c>
      <c r="U24" s="391" t="str">
        <f>VLOOKUP((CONCATENATE("Region_",$R$2,"_codes")),Species_by_Region!$A$72:$AV$95,T24,FALSE)</f>
        <v>MOMO</v>
      </c>
      <c r="V24" s="391" t="str">
        <f>VLOOKUP((CONCATENATE("Region_",$R$2,"_SN")),Species_by_Region!$A$72:$AV$95,T24,FALSE)</f>
        <v>Molossus molossus</v>
      </c>
      <c r="W24" s="391" t="str">
        <f>VLOOKUP((CONCATENATE("Region_",$R$2,"_Species")),Species_by_Region!$A$72:$AV$95,T24,FALSE)</f>
        <v>Pallas's mastiff bat</v>
      </c>
      <c r="X24" s="391" t="str">
        <f t="shared" si="1"/>
        <v>MOMO</v>
      </c>
      <c r="Y24" s="392" t="str">
        <f t="shared" si="6"/>
        <v>Molossus molossus</v>
      </c>
      <c r="Z24" s="388" t="str">
        <f t="shared" si="6"/>
        <v>Pallas's mastiff bat</v>
      </c>
      <c r="AA24" s="388"/>
      <c r="AB24" s="388"/>
      <c r="AC24" s="388"/>
      <c r="AD24" s="388"/>
      <c r="AE24" s="321"/>
      <c r="AF24" s="321"/>
      <c r="AG24" s="321"/>
      <c r="AH24" s="321"/>
      <c r="AQ24" s="121"/>
    </row>
    <row r="25" spans="1:43" ht="15.5" x14ac:dyDescent="0.35">
      <c r="A25" s="133"/>
      <c r="B25" s="338" t="s">
        <v>443</v>
      </c>
      <c r="C25" s="339"/>
      <c r="D25" s="123"/>
      <c r="E25" s="170" t="str">
        <f t="shared" si="3"/>
        <v>MOME</v>
      </c>
      <c r="F25" s="203" t="str">
        <f t="shared" si="4"/>
        <v>Mormoops megalophylla</v>
      </c>
      <c r="G25" s="170" t="str">
        <f t="shared" si="5"/>
        <v>Peters's ghost-faced bat</v>
      </c>
      <c r="H25" s="118"/>
      <c r="I25" s="125"/>
      <c r="J25" s="322"/>
      <c r="K25" s="322"/>
      <c r="L25" s="200"/>
      <c r="M25" s="200"/>
      <c r="N25" s="200"/>
      <c r="O25" s="200"/>
      <c r="P25" s="200"/>
      <c r="Q25" s="200"/>
      <c r="R25" s="200"/>
      <c r="S25" s="322"/>
      <c r="T25" s="391">
        <v>23</v>
      </c>
      <c r="U25" s="391" t="str">
        <f>VLOOKUP((CONCATENATE("Region_",$R$2,"_codes")),Species_by_Region!$A$72:$AV$95,T25,FALSE)</f>
        <v>MOME</v>
      </c>
      <c r="V25" s="391" t="str">
        <f>VLOOKUP((CONCATENATE("Region_",$R$2,"_SN")),Species_by_Region!$A$72:$AV$95,T25,FALSE)</f>
        <v>Mormoops megalophylla</v>
      </c>
      <c r="W25" s="391" t="str">
        <f>VLOOKUP((CONCATENATE("Region_",$R$2,"_Species")),Species_by_Region!$A$72:$AV$95,T25,FALSE)</f>
        <v>Peters's ghost-faced bat</v>
      </c>
      <c r="X25" s="391" t="str">
        <f t="shared" ref="X25:X26" si="7">IF(U25=0,"",U25)</f>
        <v>MOME</v>
      </c>
      <c r="Y25" s="392" t="str">
        <f t="shared" si="6"/>
        <v>Mormoops megalophylla</v>
      </c>
      <c r="Z25" s="388" t="str">
        <f t="shared" si="6"/>
        <v>Peters's ghost-faced bat</v>
      </c>
      <c r="AA25" s="388"/>
      <c r="AB25" s="388"/>
      <c r="AC25" s="388"/>
      <c r="AD25" s="388"/>
      <c r="AE25" s="321"/>
      <c r="AF25" s="321"/>
      <c r="AG25" s="321"/>
      <c r="AH25" s="321"/>
      <c r="AQ25" s="121"/>
    </row>
    <row r="26" spans="1:43" ht="16" thickBot="1" x14ac:dyDescent="0.4">
      <c r="A26" s="122"/>
      <c r="B26" s="194" t="s">
        <v>266</v>
      </c>
      <c r="C26" s="195" t="s">
        <v>267</v>
      </c>
      <c r="D26" s="122"/>
      <c r="E26" s="171" t="str">
        <f t="shared" si="3"/>
        <v>MAUR</v>
      </c>
      <c r="F26" s="204" t="str">
        <f t="shared" si="4"/>
        <v>Myotis auriculus</v>
      </c>
      <c r="G26" s="169" t="str">
        <f t="shared" si="5"/>
        <v>Southwestern myotis</v>
      </c>
      <c r="H26" s="122"/>
      <c r="I26" s="125"/>
      <c r="J26" s="322"/>
      <c r="K26" s="322"/>
      <c r="L26" s="200"/>
      <c r="M26" s="200"/>
      <c r="N26" s="200"/>
      <c r="O26" s="200"/>
      <c r="P26" s="200"/>
      <c r="Q26" s="200"/>
      <c r="R26" s="200"/>
      <c r="S26" s="322"/>
      <c r="T26" s="391">
        <v>24</v>
      </c>
      <c r="U26" s="391" t="str">
        <f>VLOOKUP((CONCATENATE("Region_",$R$2,"_codes")),Species_by_Region!$A$72:$AV$95,T26,FALSE)</f>
        <v>MAUR</v>
      </c>
      <c r="V26" s="391" t="str">
        <f>VLOOKUP((CONCATENATE("Region_",$R$2,"_SN")),Species_by_Region!$A$72:$AV$95,T26,FALSE)</f>
        <v>Myotis auriculus</v>
      </c>
      <c r="W26" s="391" t="str">
        <f>VLOOKUP((CONCATENATE("Region_",$R$2,"_Species")),Species_by_Region!$A$72:$AV$95,T26,FALSE)</f>
        <v>Southwestern myotis</v>
      </c>
      <c r="X26" s="391" t="str">
        <f t="shared" si="7"/>
        <v>MAUR</v>
      </c>
      <c r="Y26" s="392" t="str">
        <f t="shared" si="6"/>
        <v>Myotis auriculus</v>
      </c>
      <c r="Z26" s="388" t="str">
        <f t="shared" si="6"/>
        <v>Southwestern myotis</v>
      </c>
      <c r="AA26" s="388"/>
      <c r="AB26" s="388"/>
      <c r="AC26" s="388"/>
      <c r="AD26" s="388"/>
      <c r="AE26" s="321"/>
      <c r="AF26" s="321"/>
      <c r="AG26" s="321"/>
      <c r="AH26" s="321"/>
      <c r="AQ26" s="121"/>
    </row>
    <row r="27" spans="1:43" ht="15.75" customHeight="1" x14ac:dyDescent="0.35">
      <c r="A27" s="122"/>
      <c r="B27" s="192" t="s">
        <v>2471</v>
      </c>
      <c r="C27" s="193" t="s">
        <v>28</v>
      </c>
      <c r="D27" s="123"/>
      <c r="E27" s="171" t="str">
        <f t="shared" ref="E27" si="8">IF(X27="","",X27)</f>
        <v>MAUS</v>
      </c>
      <c r="F27" s="204" t="str">
        <f t="shared" ref="F27" si="9">IF(Y27="","",Y27)</f>
        <v>Myotis austroriparius</v>
      </c>
      <c r="G27" s="169" t="str">
        <f t="shared" ref="G27" si="10">IF(Z27="","",Z27)</f>
        <v>Southeastern myotis</v>
      </c>
      <c r="H27" s="122"/>
      <c r="I27" s="125"/>
      <c r="J27" s="322"/>
      <c r="K27" s="322"/>
      <c r="L27" s="200"/>
      <c r="M27" s="200"/>
      <c r="N27" s="200"/>
      <c r="O27" s="200"/>
      <c r="P27" s="200"/>
      <c r="Q27" s="200"/>
      <c r="R27" s="200"/>
      <c r="S27" s="322"/>
      <c r="T27" s="391">
        <v>25</v>
      </c>
      <c r="U27" s="391" t="str">
        <f>VLOOKUP((CONCATENATE("Region_",$R$2,"_codes")),Species_by_Region!$A$72:$AV$95,T27,FALSE)</f>
        <v>MAUS</v>
      </c>
      <c r="V27" s="391" t="str">
        <f>VLOOKUP((CONCATENATE("Region_",$R$2,"_SN")),Species_by_Region!$A$72:$AV$95,T27,FALSE)</f>
        <v>Myotis austroriparius</v>
      </c>
      <c r="W27" s="391" t="str">
        <f>VLOOKUP((CONCATENATE("Region_",$R$2,"_Species")),Species_by_Region!$A$72:$AV$95,T27,FALSE)</f>
        <v>Southeastern myotis</v>
      </c>
      <c r="X27" s="391" t="str">
        <f t="shared" ref="X27" si="11">IF(U27=0,"",U27)</f>
        <v>MAUS</v>
      </c>
      <c r="Y27" s="392" t="str">
        <f t="shared" ref="Y27" si="12">IF(V27=0,"",V27)</f>
        <v>Myotis austroriparius</v>
      </c>
      <c r="Z27" s="388" t="str">
        <f t="shared" ref="Z27" si="13">IF(W27=0,"",W27)</f>
        <v>Southeastern myotis</v>
      </c>
      <c r="AA27" s="388"/>
      <c r="AB27" s="388"/>
      <c r="AC27" s="388"/>
      <c r="AD27" s="388"/>
      <c r="AE27" s="321"/>
      <c r="AF27" s="321"/>
      <c r="AG27" s="321"/>
      <c r="AH27" s="321"/>
      <c r="AQ27" s="121"/>
    </row>
    <row r="28" spans="1:43" ht="15.5" x14ac:dyDescent="0.35">
      <c r="A28" s="122"/>
      <c r="B28" s="190" t="s">
        <v>2473</v>
      </c>
      <c r="C28" s="191" t="s">
        <v>25</v>
      </c>
      <c r="D28" s="120"/>
      <c r="E28" s="171" t="str">
        <f t="shared" ref="E28:E31" si="14">IF(X28="","",X28)</f>
        <v>MYCA</v>
      </c>
      <c r="F28" s="204" t="str">
        <f t="shared" ref="F28:F31" si="15">IF(Y28="","",Y28)</f>
        <v>Myotis californicus</v>
      </c>
      <c r="G28" s="169" t="str">
        <f t="shared" ref="G28:G31" si="16">IF(Z28="","",Z28)</f>
        <v>California myotis</v>
      </c>
      <c r="H28" s="118"/>
      <c r="I28" s="125"/>
      <c r="J28" s="322"/>
      <c r="K28" s="322"/>
      <c r="L28" s="200"/>
      <c r="M28" s="200"/>
      <c r="N28" s="200"/>
      <c r="O28" s="200"/>
      <c r="P28" s="200"/>
      <c r="Q28" s="200"/>
      <c r="R28" s="200"/>
      <c r="S28" s="322"/>
      <c r="T28" s="391">
        <v>26</v>
      </c>
      <c r="U28" s="391" t="str">
        <f>VLOOKUP((CONCATENATE("Region_",$R$2,"_codes")),Species_by_Region!$A$72:$AV$95,T28,FALSE)</f>
        <v>MYCA</v>
      </c>
      <c r="V28" s="391" t="str">
        <f>VLOOKUP((CONCATENATE("Region_",$R$2,"_SN")),Species_by_Region!$A$72:$AV$95,T28,FALSE)</f>
        <v>Myotis californicus</v>
      </c>
      <c r="W28" s="391" t="str">
        <f>VLOOKUP((CONCATENATE("Region_",$R$2,"_Species")),Species_by_Region!$A$72:$AV$95,T28,FALSE)</f>
        <v>California myotis</v>
      </c>
      <c r="X28" s="391" t="str">
        <f t="shared" ref="X28:X31" si="17">IF(U28=0,"",U28)</f>
        <v>MYCA</v>
      </c>
      <c r="Y28" s="392" t="str">
        <f t="shared" ref="Y28:Y31" si="18">IF(V28=0,"",V28)</f>
        <v>Myotis californicus</v>
      </c>
      <c r="Z28" s="388" t="str">
        <f t="shared" ref="Z28:Z31" si="19">IF(W28=0,"",W28)</f>
        <v>California myotis</v>
      </c>
      <c r="AA28" s="388"/>
      <c r="AB28" s="388"/>
      <c r="AC28" s="388"/>
      <c r="AD28" s="388"/>
      <c r="AE28" s="321"/>
      <c r="AF28" s="321"/>
      <c r="AG28" s="321"/>
      <c r="AH28" s="321"/>
      <c r="AQ28" s="121"/>
    </row>
    <row r="29" spans="1:43" ht="15.75" customHeight="1" x14ac:dyDescent="0.35">
      <c r="B29" s="190" t="s">
        <v>2545</v>
      </c>
      <c r="C29" s="191" t="s">
        <v>26</v>
      </c>
      <c r="D29" s="120"/>
      <c r="E29" s="171" t="str">
        <f t="shared" si="14"/>
        <v>MYCI</v>
      </c>
      <c r="F29" s="204" t="str">
        <f t="shared" si="15"/>
        <v>Myotis ciliolabrum</v>
      </c>
      <c r="G29" s="169" t="str">
        <f t="shared" si="16"/>
        <v>Western small-footed myotis</v>
      </c>
      <c r="H29" s="122"/>
      <c r="I29" s="125"/>
      <c r="J29" s="322"/>
      <c r="K29" s="322"/>
      <c r="L29" s="200"/>
      <c r="M29" s="200"/>
      <c r="N29" s="200"/>
      <c r="O29" s="200"/>
      <c r="P29" s="200"/>
      <c r="Q29" s="200"/>
      <c r="R29" s="200"/>
      <c r="S29" s="322"/>
      <c r="T29" s="391">
        <v>27</v>
      </c>
      <c r="U29" s="391" t="str">
        <f>VLOOKUP((CONCATENATE("Region_",$R$2,"_codes")),Species_by_Region!$A$72:$AV$95,T29,FALSE)</f>
        <v>MYCI</v>
      </c>
      <c r="V29" s="391" t="str">
        <f>VLOOKUP((CONCATENATE("Region_",$R$2,"_SN")),Species_by_Region!$A$72:$AV$95,T29,FALSE)</f>
        <v>Myotis ciliolabrum</v>
      </c>
      <c r="W29" s="391" t="str">
        <f>VLOOKUP((CONCATENATE("Region_",$R$2,"_Species")),Species_by_Region!$A$72:$AV$95,T29,FALSE)</f>
        <v>Western small-footed myotis</v>
      </c>
      <c r="X29" s="391" t="str">
        <f t="shared" si="17"/>
        <v>MYCI</v>
      </c>
      <c r="Y29" s="392" t="str">
        <f t="shared" si="18"/>
        <v>Myotis ciliolabrum</v>
      </c>
      <c r="Z29" s="388" t="str">
        <f t="shared" si="19"/>
        <v>Western small-footed myotis</v>
      </c>
      <c r="AA29" s="388"/>
      <c r="AB29" s="388"/>
      <c r="AC29" s="388"/>
      <c r="AD29" s="388"/>
      <c r="AE29" s="321"/>
      <c r="AF29" s="321"/>
      <c r="AG29" s="321"/>
      <c r="AH29" s="321"/>
      <c r="AQ29" s="121"/>
    </row>
    <row r="30" spans="1:43" ht="15.5" x14ac:dyDescent="0.35">
      <c r="A30" s="122"/>
      <c r="B30" s="190" t="s">
        <v>2474</v>
      </c>
      <c r="C30" s="191" t="s">
        <v>27</v>
      </c>
      <c r="E30" s="171" t="str">
        <f t="shared" si="14"/>
        <v>MYEV</v>
      </c>
      <c r="F30" s="204" t="str">
        <f t="shared" si="15"/>
        <v>Myotis evotis</v>
      </c>
      <c r="G30" s="169" t="str">
        <f t="shared" si="16"/>
        <v>Long-eared bat</v>
      </c>
      <c r="H30" s="118"/>
      <c r="I30" s="125"/>
      <c r="J30" s="322"/>
      <c r="K30" s="322"/>
      <c r="L30" s="200"/>
      <c r="M30" s="200"/>
      <c r="N30" s="200"/>
      <c r="O30" s="200"/>
      <c r="P30" s="200"/>
      <c r="Q30" s="200"/>
      <c r="R30" s="200"/>
      <c r="S30" s="322"/>
      <c r="T30" s="391">
        <v>28</v>
      </c>
      <c r="U30" s="391" t="str">
        <f>VLOOKUP((CONCATENATE("Region_",$R$2,"_codes")),Species_by_Region!$A$72:$AV$95,T30,FALSE)</f>
        <v>MYEV</v>
      </c>
      <c r="V30" s="391" t="str">
        <f>VLOOKUP((CONCATENATE("Region_",$R$2,"_SN")),Species_by_Region!$A$72:$AV$95,T30,FALSE)</f>
        <v>Myotis evotis</v>
      </c>
      <c r="W30" s="391" t="str">
        <f>VLOOKUP((CONCATENATE("Region_",$R$2,"_Species")),Species_by_Region!$A$72:$AV$95,T30,FALSE)</f>
        <v>Long-eared bat</v>
      </c>
      <c r="X30" s="391" t="str">
        <f t="shared" si="17"/>
        <v>MYEV</v>
      </c>
      <c r="Y30" s="392" t="str">
        <f t="shared" si="18"/>
        <v>Myotis evotis</v>
      </c>
      <c r="Z30" s="388" t="str">
        <f t="shared" si="19"/>
        <v>Long-eared bat</v>
      </c>
      <c r="AA30" s="388"/>
      <c r="AB30" s="388"/>
      <c r="AC30" s="388"/>
      <c r="AD30" s="388"/>
      <c r="AE30" s="321"/>
      <c r="AF30" s="321"/>
      <c r="AG30" s="321"/>
      <c r="AH30" s="321"/>
      <c r="AQ30" s="121"/>
    </row>
    <row r="31" spans="1:43" ht="15.5" x14ac:dyDescent="0.35">
      <c r="A31" s="137"/>
      <c r="B31" s="190" t="s">
        <v>2470</v>
      </c>
      <c r="C31" s="191" t="s">
        <v>19</v>
      </c>
      <c r="D31" s="136"/>
      <c r="E31" s="171" t="str">
        <f t="shared" si="14"/>
        <v>MYGR</v>
      </c>
      <c r="F31" s="204" t="str">
        <f t="shared" si="15"/>
        <v>Myotis grisescens</v>
      </c>
      <c r="G31" s="169" t="str">
        <f t="shared" si="16"/>
        <v>Gray bat</v>
      </c>
      <c r="H31" s="122"/>
      <c r="I31" s="125"/>
      <c r="J31" s="322"/>
      <c r="K31" s="322"/>
      <c r="L31" s="200"/>
      <c r="M31" s="200"/>
      <c r="N31" s="200"/>
      <c r="O31" s="200"/>
      <c r="P31" s="200"/>
      <c r="Q31" s="200"/>
      <c r="R31" s="200"/>
      <c r="S31" s="322"/>
      <c r="T31" s="391">
        <v>29</v>
      </c>
      <c r="U31" s="391" t="str">
        <f>VLOOKUP((CONCATENATE("Region_",$R$2,"_codes")),Species_by_Region!$A$72:$AV$95,T31,FALSE)</f>
        <v>MYGR</v>
      </c>
      <c r="V31" s="391" t="str">
        <f>VLOOKUP((CONCATENATE("Region_",$R$2,"_SN")),Species_by_Region!$A$72:$AV$95,T31,FALSE)</f>
        <v>Myotis grisescens</v>
      </c>
      <c r="W31" s="391" t="str">
        <f>VLOOKUP((CONCATENATE("Region_",$R$2,"_Species")),Species_by_Region!$A$72:$AV$95,T31,FALSE)</f>
        <v>Gray bat</v>
      </c>
      <c r="X31" s="391" t="str">
        <f t="shared" si="17"/>
        <v>MYGR</v>
      </c>
      <c r="Y31" s="392" t="str">
        <f t="shared" si="18"/>
        <v>Myotis grisescens</v>
      </c>
      <c r="Z31" s="388" t="str">
        <f t="shared" si="19"/>
        <v>Gray bat</v>
      </c>
      <c r="AA31" s="390"/>
      <c r="AB31" s="390"/>
      <c r="AC31" s="390"/>
      <c r="AD31" s="390"/>
      <c r="AE31" s="325"/>
      <c r="AF31" s="325"/>
      <c r="AG31" s="325"/>
      <c r="AH31" s="325"/>
      <c r="AI31" s="118"/>
      <c r="AJ31" s="118"/>
      <c r="AK31" s="118"/>
      <c r="AL31" s="118"/>
      <c r="AM31" s="118"/>
      <c r="AN31" s="118"/>
      <c r="AO31" s="118"/>
      <c r="AP31" s="118"/>
      <c r="AQ31" s="120"/>
    </row>
    <row r="32" spans="1:43" ht="15.5" x14ac:dyDescent="0.35">
      <c r="A32" s="128"/>
      <c r="B32" s="138"/>
      <c r="D32" s="137"/>
      <c r="E32" s="171" t="str">
        <f t="shared" ref="E32" si="20">IF(X32="","",X32)</f>
        <v>MYLE</v>
      </c>
      <c r="F32" s="204" t="str">
        <f t="shared" ref="F32" si="21">IF(Y32="","",Y32)</f>
        <v>Myotis leibii</v>
      </c>
      <c r="G32" s="169" t="str">
        <f t="shared" ref="G32" si="22">IF(Z32="","",Z32)</f>
        <v>Eastern small-footed bat</v>
      </c>
      <c r="H32" s="133"/>
      <c r="I32" s="125"/>
      <c r="J32" s="322"/>
      <c r="K32" s="322"/>
      <c r="L32" s="200"/>
      <c r="M32" s="200"/>
      <c r="N32" s="200"/>
      <c r="O32" s="200"/>
      <c r="P32" s="200"/>
      <c r="Q32" s="200"/>
      <c r="R32" s="200"/>
      <c r="S32" s="322"/>
      <c r="T32" s="391">
        <v>30</v>
      </c>
      <c r="U32" s="391" t="str">
        <f>VLOOKUP((CONCATENATE("Region_",$R$2,"_codes")),Species_by_Region!$A$72:$AV$95,T32,FALSE)</f>
        <v>MYLE</v>
      </c>
      <c r="V32" s="391" t="str">
        <f>VLOOKUP((CONCATENATE("Region_",$R$2,"_SN")),Species_by_Region!$A$72:$AV$95,T32,FALSE)</f>
        <v>Myotis leibii</v>
      </c>
      <c r="W32" s="391" t="str">
        <f>VLOOKUP((CONCATENATE("Region_",$R$2,"_Species")),Species_by_Region!$A$72:$AV$95,T32,FALSE)</f>
        <v>Eastern small-footed bat</v>
      </c>
      <c r="X32" s="391" t="str">
        <f t="shared" ref="X32:X47" si="23">IF(U32=0,"",U32)</f>
        <v>MYLE</v>
      </c>
      <c r="Y32" s="392" t="str">
        <f t="shared" ref="Y32:Y47" si="24">IF(V32=0,"",V32)</f>
        <v>Myotis leibii</v>
      </c>
      <c r="Z32" s="388" t="str">
        <f t="shared" ref="Z32:Z47" si="25">IF(W32=0,"",W32)</f>
        <v>Eastern small-footed bat</v>
      </c>
      <c r="AA32" s="390"/>
      <c r="AB32" s="388"/>
      <c r="AC32" s="388"/>
      <c r="AD32" s="388"/>
      <c r="AE32" s="321"/>
      <c r="AF32" s="321"/>
      <c r="AG32" s="321"/>
      <c r="AH32" s="321"/>
    </row>
    <row r="33" spans="1:34" ht="15.5" x14ac:dyDescent="0.35">
      <c r="A33" s="125"/>
      <c r="B33" s="125"/>
      <c r="C33" s="140"/>
      <c r="D33" s="125"/>
      <c r="E33" s="171" t="str">
        <f t="shared" ref="E33:E36" si="26">IF(X33="","",X33)</f>
        <v>MYLU</v>
      </c>
      <c r="F33" s="204" t="str">
        <f t="shared" ref="F33:F36" si="27">IF(Y33="","",Y33)</f>
        <v>Myotis lucifugus</v>
      </c>
      <c r="G33" s="169" t="str">
        <f t="shared" ref="G33:G36" si="28">IF(Z33="","",Z33)</f>
        <v>Little brown bat</v>
      </c>
      <c r="H33" s="125"/>
      <c r="I33" s="125"/>
      <c r="J33" s="322"/>
      <c r="K33" s="322"/>
      <c r="L33" s="200"/>
      <c r="M33" s="200"/>
      <c r="N33" s="200"/>
      <c r="O33" s="200"/>
      <c r="P33" s="200"/>
      <c r="Q33" s="200"/>
      <c r="R33" s="200"/>
      <c r="S33" s="322"/>
      <c r="T33" s="391">
        <v>31</v>
      </c>
      <c r="U33" s="391" t="str">
        <f>VLOOKUP((CONCATENATE("Region_",$R$2,"_codes")),Species_by_Region!$A$72:$AV$95,T33,FALSE)</f>
        <v>MYLU</v>
      </c>
      <c r="V33" s="391" t="str">
        <f>VLOOKUP((CONCATENATE("Region_",$R$2,"_SN")),Species_by_Region!$A$72:$AV$95,T33,FALSE)</f>
        <v>Myotis lucifugus</v>
      </c>
      <c r="W33" s="391" t="str">
        <f>VLOOKUP((CONCATENATE("Region_",$R$2,"_Species")),Species_by_Region!$A$72:$AV$95,T33,FALSE)</f>
        <v>Little brown bat</v>
      </c>
      <c r="X33" s="391" t="str">
        <f t="shared" si="23"/>
        <v>MYLU</v>
      </c>
      <c r="Y33" s="392" t="str">
        <f t="shared" si="24"/>
        <v>Myotis lucifugus</v>
      </c>
      <c r="Z33" s="388" t="str">
        <f t="shared" si="25"/>
        <v>Little brown bat</v>
      </c>
      <c r="AA33" s="388"/>
      <c r="AB33" s="388"/>
      <c r="AC33" s="388"/>
      <c r="AD33" s="388"/>
      <c r="AE33" s="321"/>
      <c r="AF33" s="321"/>
      <c r="AG33" s="321"/>
      <c r="AH33" s="321"/>
    </row>
    <row r="34" spans="1:34" ht="15.5" x14ac:dyDescent="0.35">
      <c r="A34" s="125"/>
      <c r="B34" s="125"/>
      <c r="C34" s="140"/>
      <c r="D34" s="125"/>
      <c r="E34" s="171" t="str">
        <f t="shared" si="26"/>
        <v>MYME</v>
      </c>
      <c r="F34" s="204" t="str">
        <f t="shared" si="27"/>
        <v>Myotis melanorhinus</v>
      </c>
      <c r="G34" s="169" t="str">
        <f t="shared" si="28"/>
        <v>Dark-nosed small-footed myotis</v>
      </c>
      <c r="H34" s="125"/>
      <c r="I34" s="125"/>
      <c r="J34" s="322"/>
      <c r="K34" s="322"/>
      <c r="L34" s="200"/>
      <c r="M34" s="200"/>
      <c r="N34" s="200"/>
      <c r="O34" s="200"/>
      <c r="P34" s="200"/>
      <c r="Q34" s="200"/>
      <c r="R34" s="200"/>
      <c r="S34" s="322"/>
      <c r="T34" s="391">
        <v>32</v>
      </c>
      <c r="U34" s="391" t="str">
        <f>VLOOKUP((CONCATENATE("Region_",$R$2,"_codes")),Species_by_Region!$A$72:$AV$95,T34,FALSE)</f>
        <v>MYME</v>
      </c>
      <c r="V34" s="391" t="str">
        <f>VLOOKUP((CONCATENATE("Region_",$R$2,"_SN")),Species_by_Region!$A$72:$AV$95,T34,FALSE)</f>
        <v>Myotis melanorhinus</v>
      </c>
      <c r="W34" s="391" t="str">
        <f>VLOOKUP((CONCATENATE("Region_",$R$2,"_Species")),Species_by_Region!$A$72:$AV$95,T34,FALSE)</f>
        <v>Dark-nosed small-footed myotis</v>
      </c>
      <c r="X34" s="391" t="str">
        <f t="shared" si="23"/>
        <v>MYME</v>
      </c>
      <c r="Y34" s="392" t="str">
        <f t="shared" si="24"/>
        <v>Myotis melanorhinus</v>
      </c>
      <c r="Z34" s="388" t="str">
        <f t="shared" si="25"/>
        <v>Dark-nosed small-footed myotis</v>
      </c>
      <c r="AA34" s="388"/>
      <c r="AB34" s="388"/>
      <c r="AC34" s="388"/>
      <c r="AD34" s="388"/>
      <c r="AE34" s="321"/>
      <c r="AF34" s="321"/>
      <c r="AG34" s="321"/>
      <c r="AH34" s="321"/>
    </row>
    <row r="35" spans="1:34" ht="15.5" x14ac:dyDescent="0.35">
      <c r="A35" s="125"/>
      <c r="B35" s="125"/>
      <c r="C35" s="140"/>
      <c r="D35" s="125"/>
      <c r="E35" s="171" t="str">
        <f t="shared" si="26"/>
        <v>MYOC</v>
      </c>
      <c r="F35" s="204" t="str">
        <f t="shared" si="27"/>
        <v>Myotis occultus</v>
      </c>
      <c r="G35" s="169" t="str">
        <f t="shared" si="28"/>
        <v>Arizona myotis</v>
      </c>
      <c r="H35" s="125"/>
      <c r="I35" s="125"/>
      <c r="J35" s="322"/>
      <c r="K35" s="322"/>
      <c r="L35" s="200"/>
      <c r="M35" s="200"/>
      <c r="N35" s="200"/>
      <c r="O35" s="200"/>
      <c r="P35" s="200"/>
      <c r="Q35" s="200"/>
      <c r="R35" s="200"/>
      <c r="S35" s="322"/>
      <c r="T35" s="391">
        <v>33</v>
      </c>
      <c r="U35" s="391" t="str">
        <f>VLOOKUP((CONCATENATE("Region_",$R$2,"_codes")),Species_by_Region!$A$72:$AV$95,T35,FALSE)</f>
        <v>MYOC</v>
      </c>
      <c r="V35" s="391" t="str">
        <f>VLOOKUP((CONCATENATE("Region_",$R$2,"_SN")),Species_by_Region!$A$72:$AV$95,T35,FALSE)</f>
        <v>Myotis occultus</v>
      </c>
      <c r="W35" s="391" t="str">
        <f>VLOOKUP((CONCATENATE("Region_",$R$2,"_Species")),Species_by_Region!$A$72:$AV$95,T35,FALSE)</f>
        <v>Arizona myotis</v>
      </c>
      <c r="X35" s="391" t="str">
        <f t="shared" si="23"/>
        <v>MYOC</v>
      </c>
      <c r="Y35" s="392" t="str">
        <f t="shared" si="24"/>
        <v>Myotis occultus</v>
      </c>
      <c r="Z35" s="388" t="str">
        <f t="shared" si="25"/>
        <v>Arizona myotis</v>
      </c>
      <c r="AA35" s="388"/>
      <c r="AB35" s="388"/>
      <c r="AC35" s="388"/>
      <c r="AD35" s="388"/>
      <c r="AE35" s="321"/>
      <c r="AF35" s="321"/>
      <c r="AG35" s="321"/>
      <c r="AH35" s="321"/>
    </row>
    <row r="36" spans="1:34" ht="15.5" x14ac:dyDescent="0.35">
      <c r="A36" s="125"/>
      <c r="B36" s="125"/>
      <c r="C36" s="140"/>
      <c r="D36" s="125"/>
      <c r="E36" s="171" t="str">
        <f t="shared" si="26"/>
        <v>MYSE</v>
      </c>
      <c r="F36" s="204" t="str">
        <f t="shared" si="27"/>
        <v>Myotis septentrionalis</v>
      </c>
      <c r="G36" s="169" t="str">
        <f t="shared" si="28"/>
        <v>Northern long-eared bat</v>
      </c>
      <c r="H36" s="125"/>
      <c r="I36" s="125"/>
      <c r="J36" s="322"/>
      <c r="K36" s="322"/>
      <c r="L36" s="200"/>
      <c r="M36" s="200"/>
      <c r="N36" s="200"/>
      <c r="O36" s="200"/>
      <c r="P36" s="200"/>
      <c r="Q36" s="200"/>
      <c r="R36" s="200"/>
      <c r="S36" s="322"/>
      <c r="T36" s="391">
        <v>34</v>
      </c>
      <c r="U36" s="391" t="str">
        <f>VLOOKUP((CONCATENATE("Region_",$R$2,"_codes")),Species_by_Region!$A$72:$AV$95,T36,FALSE)</f>
        <v>MYSE</v>
      </c>
      <c r="V36" s="391" t="str">
        <f>VLOOKUP((CONCATENATE("Region_",$R$2,"_SN")),Species_by_Region!$A$72:$AV$95,T36,FALSE)</f>
        <v>Myotis septentrionalis</v>
      </c>
      <c r="W36" s="391" t="str">
        <f>VLOOKUP((CONCATENATE("Region_",$R$2,"_Species")),Species_by_Region!$A$72:$AV$95,T36,FALSE)</f>
        <v>Northern long-eared bat</v>
      </c>
      <c r="X36" s="391" t="str">
        <f t="shared" si="23"/>
        <v>MYSE</v>
      </c>
      <c r="Y36" s="392" t="str">
        <f t="shared" si="24"/>
        <v>Myotis septentrionalis</v>
      </c>
      <c r="Z36" s="388" t="str">
        <f t="shared" si="25"/>
        <v>Northern long-eared bat</v>
      </c>
      <c r="AA36" s="388"/>
      <c r="AB36" s="388"/>
      <c r="AC36" s="388"/>
      <c r="AD36" s="388"/>
      <c r="AE36" s="321"/>
      <c r="AF36" s="321"/>
      <c r="AG36" s="321"/>
      <c r="AH36" s="321"/>
    </row>
    <row r="37" spans="1:34" ht="15.5" x14ac:dyDescent="0.35">
      <c r="A37" s="125"/>
      <c r="B37" s="125"/>
      <c r="C37" s="140"/>
      <c r="D37" s="125"/>
      <c r="E37" s="171" t="str">
        <f t="shared" ref="E37:E47" si="29">IF(X37="","",X37)</f>
        <v>MYTH</v>
      </c>
      <c r="F37" s="204" t="str">
        <f t="shared" ref="F37:F47" si="30">IF(Y37="","",Y37)</f>
        <v>Myotis thysanodes</v>
      </c>
      <c r="G37" s="169" t="str">
        <f t="shared" ref="G37:G47" si="31">IF(Z37="","",Z37)</f>
        <v>Fringed myotis</v>
      </c>
      <c r="H37" s="125"/>
      <c r="I37" s="125"/>
      <c r="J37" s="322"/>
      <c r="K37" s="322"/>
      <c r="L37" s="200"/>
      <c r="M37" s="200"/>
      <c r="N37" s="200"/>
      <c r="O37" s="200"/>
      <c r="P37" s="200"/>
      <c r="Q37" s="200"/>
      <c r="R37" s="200"/>
      <c r="S37" s="322"/>
      <c r="T37" s="391">
        <v>35</v>
      </c>
      <c r="U37" s="391" t="str">
        <f>VLOOKUP((CONCATENATE("Region_",$R$2,"_codes")),Species_by_Region!$A$72:$AV$95,T37,FALSE)</f>
        <v>MYTH</v>
      </c>
      <c r="V37" s="391" t="str">
        <f>VLOOKUP((CONCATENATE("Region_",$R$2,"_SN")),Species_by_Region!$A$72:$AV$95,T37,FALSE)</f>
        <v>Myotis thysanodes</v>
      </c>
      <c r="W37" s="391" t="str">
        <f>VLOOKUP((CONCATENATE("Region_",$R$2,"_Species")),Species_by_Region!$A$72:$AV$95,T37,FALSE)</f>
        <v>Fringed myotis</v>
      </c>
      <c r="X37" s="391" t="str">
        <f t="shared" si="23"/>
        <v>MYTH</v>
      </c>
      <c r="Y37" s="392" t="str">
        <f t="shared" si="24"/>
        <v>Myotis thysanodes</v>
      </c>
      <c r="Z37" s="388" t="str">
        <f t="shared" si="25"/>
        <v>Fringed myotis</v>
      </c>
      <c r="AA37" s="388"/>
      <c r="AB37" s="388"/>
      <c r="AC37" s="388"/>
      <c r="AD37" s="388"/>
      <c r="AE37" s="321"/>
      <c r="AF37" s="321"/>
      <c r="AG37" s="321"/>
      <c r="AH37" s="321"/>
    </row>
    <row r="38" spans="1:34" ht="15.5" x14ac:dyDescent="0.35">
      <c r="A38" s="125"/>
      <c r="B38" s="125"/>
      <c r="C38" s="140"/>
      <c r="D38" s="125"/>
      <c r="E38" s="171" t="str">
        <f t="shared" si="29"/>
        <v>MYVE</v>
      </c>
      <c r="F38" s="204" t="str">
        <f t="shared" si="30"/>
        <v>Myotis velifer</v>
      </c>
      <c r="G38" s="169" t="str">
        <f t="shared" si="31"/>
        <v>Cave myotis</v>
      </c>
      <c r="H38" s="125"/>
      <c r="I38" s="125"/>
      <c r="J38" s="322"/>
      <c r="K38" s="322"/>
      <c r="L38" s="200"/>
      <c r="M38" s="200"/>
      <c r="N38" s="200"/>
      <c r="O38" s="200"/>
      <c r="P38" s="200"/>
      <c r="Q38" s="200"/>
      <c r="R38" s="200"/>
      <c r="S38" s="322"/>
      <c r="T38" s="391">
        <v>36</v>
      </c>
      <c r="U38" s="391" t="str">
        <f>VLOOKUP((CONCATENATE("Region_",$R$2,"_codes")),Species_by_Region!$A$72:$AV$95,T38,FALSE)</f>
        <v>MYVE</v>
      </c>
      <c r="V38" s="391" t="str">
        <f>VLOOKUP((CONCATENATE("Region_",$R$2,"_SN")),Species_by_Region!$A$72:$AV$95,T38,FALSE)</f>
        <v>Myotis velifer</v>
      </c>
      <c r="W38" s="391" t="str">
        <f>VLOOKUP((CONCATENATE("Region_",$R$2,"_Species")),Species_by_Region!$A$72:$AV$95,T38,FALSE)</f>
        <v>Cave myotis</v>
      </c>
      <c r="X38" s="391" t="str">
        <f t="shared" si="23"/>
        <v>MYVE</v>
      </c>
      <c r="Y38" s="392" t="str">
        <f t="shared" si="24"/>
        <v>Myotis velifer</v>
      </c>
      <c r="Z38" s="388" t="str">
        <f t="shared" si="25"/>
        <v>Cave myotis</v>
      </c>
      <c r="AA38" s="388"/>
      <c r="AB38" s="388"/>
      <c r="AC38" s="388"/>
      <c r="AD38" s="388"/>
      <c r="AE38" s="321"/>
      <c r="AF38" s="321"/>
      <c r="AG38" s="321"/>
      <c r="AH38" s="321"/>
    </row>
    <row r="39" spans="1:34" ht="15.5" x14ac:dyDescent="0.35">
      <c r="A39" s="125"/>
      <c r="B39" s="125"/>
      <c r="C39" s="140"/>
      <c r="D39" s="125"/>
      <c r="E39" s="171" t="str">
        <f t="shared" si="29"/>
        <v>MYVO</v>
      </c>
      <c r="F39" s="204" t="str">
        <f t="shared" si="30"/>
        <v>Myotis volans</v>
      </c>
      <c r="G39" s="169" t="str">
        <f t="shared" si="31"/>
        <v>Long-legged myotis</v>
      </c>
      <c r="H39" s="125"/>
      <c r="I39" s="125"/>
      <c r="J39" s="322"/>
      <c r="K39" s="322"/>
      <c r="L39" s="322"/>
      <c r="M39" s="322"/>
      <c r="N39" s="322"/>
      <c r="O39" s="329"/>
      <c r="P39" s="329"/>
      <c r="Q39" s="329"/>
      <c r="R39" s="329"/>
      <c r="S39" s="322"/>
      <c r="T39" s="391">
        <v>37</v>
      </c>
      <c r="U39" s="391" t="str">
        <f>VLOOKUP((CONCATENATE("Region_",$R$2,"_codes")),Species_by_Region!$A$72:$AV$95,T39,FALSE)</f>
        <v>MYVO</v>
      </c>
      <c r="V39" s="391" t="str">
        <f>VLOOKUP((CONCATENATE("Region_",$R$2,"_SN")),Species_by_Region!$A$72:$AV$95,T39,FALSE)</f>
        <v>Myotis volans</v>
      </c>
      <c r="W39" s="391" t="str">
        <f>VLOOKUP((CONCATENATE("Region_",$R$2,"_Species")),Species_by_Region!$A$72:$AV$95,T39,FALSE)</f>
        <v>Long-legged myotis</v>
      </c>
      <c r="X39" s="391" t="str">
        <f t="shared" si="23"/>
        <v>MYVO</v>
      </c>
      <c r="Y39" s="392" t="str">
        <f t="shared" si="24"/>
        <v>Myotis volans</v>
      </c>
      <c r="Z39" s="388" t="str">
        <f t="shared" si="25"/>
        <v>Long-legged myotis</v>
      </c>
      <c r="AA39" s="388"/>
      <c r="AB39" s="388"/>
      <c r="AC39" s="388"/>
      <c r="AD39" s="388"/>
      <c r="AE39" s="321"/>
      <c r="AF39" s="321"/>
      <c r="AG39" s="321"/>
      <c r="AH39" s="321"/>
    </row>
    <row r="40" spans="1:34" ht="15.5" x14ac:dyDescent="0.35">
      <c r="A40" s="125"/>
      <c r="B40" s="125"/>
      <c r="C40" s="140"/>
      <c r="D40" s="125"/>
      <c r="E40" s="171" t="str">
        <f t="shared" si="29"/>
        <v>MYYU</v>
      </c>
      <c r="F40" s="204" t="str">
        <f t="shared" si="30"/>
        <v>Myotis yumanensis</v>
      </c>
      <c r="G40" s="169" t="str">
        <f t="shared" si="31"/>
        <v>Yuma myotis</v>
      </c>
      <c r="H40" s="125"/>
      <c r="I40" s="125"/>
      <c r="J40" s="125"/>
      <c r="K40" s="125"/>
      <c r="L40" s="125"/>
      <c r="M40" s="125"/>
      <c r="N40" s="125"/>
      <c r="O40" s="329"/>
      <c r="P40" s="329"/>
      <c r="Q40" s="329"/>
      <c r="R40" s="329"/>
      <c r="S40" s="322"/>
      <c r="T40" s="391">
        <v>38</v>
      </c>
      <c r="U40" s="391" t="str">
        <f>VLOOKUP((CONCATENATE("Region_",$R$2,"_codes")),Species_by_Region!$A$72:$AV$95,T40,FALSE)</f>
        <v>MYYU</v>
      </c>
      <c r="V40" s="391" t="str">
        <f>VLOOKUP((CONCATENATE("Region_",$R$2,"_SN")),Species_by_Region!$A$72:$AV$95,T40,FALSE)</f>
        <v>Myotis yumanensis</v>
      </c>
      <c r="W40" s="391" t="str">
        <f>VLOOKUP((CONCATENATE("Region_",$R$2,"_Species")),Species_by_Region!$A$72:$AV$95,T40,FALSE)</f>
        <v>Yuma myotis</v>
      </c>
      <c r="X40" s="391" t="str">
        <f t="shared" si="23"/>
        <v>MYYU</v>
      </c>
      <c r="Y40" s="392" t="str">
        <f t="shared" si="24"/>
        <v>Myotis yumanensis</v>
      </c>
      <c r="Z40" s="388" t="str">
        <f t="shared" si="25"/>
        <v>Yuma myotis</v>
      </c>
      <c r="AA40" s="388"/>
      <c r="AB40" s="388"/>
      <c r="AC40" s="388"/>
      <c r="AD40" s="388"/>
      <c r="AE40" s="321"/>
      <c r="AF40" s="321"/>
      <c r="AG40" s="321"/>
      <c r="AH40" s="321"/>
    </row>
    <row r="41" spans="1:34" ht="15.5" x14ac:dyDescent="0.35">
      <c r="A41" s="125"/>
      <c r="B41" s="125"/>
      <c r="C41" s="140"/>
      <c r="D41" s="125"/>
      <c r="E41" s="171" t="str">
        <f t="shared" si="29"/>
        <v>NYHU</v>
      </c>
      <c r="F41" s="204" t="str">
        <f t="shared" si="30"/>
        <v>Nycticeius humeralis</v>
      </c>
      <c r="G41" s="169" t="str">
        <f t="shared" si="31"/>
        <v>Evening bat</v>
      </c>
      <c r="H41" s="125"/>
      <c r="I41" s="125"/>
      <c r="J41" s="125"/>
      <c r="K41" s="125"/>
      <c r="L41" s="125"/>
      <c r="M41" s="125"/>
      <c r="N41" s="125"/>
      <c r="O41" s="329"/>
      <c r="P41" s="329"/>
      <c r="Q41" s="329"/>
      <c r="R41" s="329"/>
      <c r="S41" s="322"/>
      <c r="T41" s="391">
        <v>39</v>
      </c>
      <c r="U41" s="391" t="str">
        <f>VLOOKUP((CONCATENATE("Region_",$R$2,"_codes")),Species_by_Region!$A$72:$AV$95,T41,FALSE)</f>
        <v>NYHU</v>
      </c>
      <c r="V41" s="391" t="str">
        <f>VLOOKUP((CONCATENATE("Region_",$R$2,"_SN")),Species_by_Region!$A$72:$AV$95,T41,FALSE)</f>
        <v>Nycticeius humeralis</v>
      </c>
      <c r="W41" s="391" t="str">
        <f>VLOOKUP((CONCATENATE("Region_",$R$2,"_Species")),Species_by_Region!$A$72:$AV$95,T41,FALSE)</f>
        <v>Evening bat</v>
      </c>
      <c r="X41" s="391" t="str">
        <f t="shared" si="23"/>
        <v>NYHU</v>
      </c>
      <c r="Y41" s="392" t="str">
        <f t="shared" si="24"/>
        <v>Nycticeius humeralis</v>
      </c>
      <c r="Z41" s="388" t="str">
        <f t="shared" si="25"/>
        <v>Evening bat</v>
      </c>
      <c r="AA41" s="388"/>
      <c r="AB41" s="388"/>
      <c r="AC41" s="388"/>
      <c r="AD41" s="388"/>
      <c r="AE41" s="321"/>
      <c r="AF41" s="321"/>
      <c r="AG41" s="321"/>
      <c r="AH41" s="321"/>
    </row>
    <row r="42" spans="1:34" ht="15.5" x14ac:dyDescent="0.35">
      <c r="A42" s="125"/>
      <c r="B42" s="125"/>
      <c r="C42" s="140"/>
      <c r="D42" s="125"/>
      <c r="E42" s="171" t="str">
        <f t="shared" si="29"/>
        <v>NYFE</v>
      </c>
      <c r="F42" s="204" t="str">
        <f t="shared" si="30"/>
        <v>Nyctinomops femorosaccus</v>
      </c>
      <c r="G42" s="169" t="str">
        <f t="shared" si="31"/>
        <v>Pocketed free-tailed bat</v>
      </c>
      <c r="H42" s="125"/>
      <c r="I42" s="125"/>
      <c r="J42" s="125"/>
      <c r="K42" s="125"/>
      <c r="L42" s="125"/>
      <c r="M42" s="125"/>
      <c r="N42" s="125"/>
      <c r="O42" s="329"/>
      <c r="P42" s="329"/>
      <c r="Q42" s="329"/>
      <c r="R42" s="329"/>
      <c r="S42" s="322"/>
      <c r="T42" s="391">
        <v>40</v>
      </c>
      <c r="U42" s="391" t="str">
        <f>VLOOKUP((CONCATENATE("Region_",$R$2,"_codes")),Species_by_Region!$A$72:$AV$95,T42,FALSE)</f>
        <v>NYFE</v>
      </c>
      <c r="V42" s="391" t="str">
        <f>VLOOKUP((CONCATENATE("Region_",$R$2,"_SN")),Species_by_Region!$A$72:$AV$95,T42,FALSE)</f>
        <v>Nyctinomops femorosaccus</v>
      </c>
      <c r="W42" s="391" t="str">
        <f>VLOOKUP((CONCATENATE("Region_",$R$2,"_Species")),Species_by_Region!$A$72:$AV$95,T42,FALSE)</f>
        <v>Pocketed free-tailed bat</v>
      </c>
      <c r="X42" s="391" t="str">
        <f t="shared" si="23"/>
        <v>NYFE</v>
      </c>
      <c r="Y42" s="392" t="str">
        <f t="shared" si="24"/>
        <v>Nyctinomops femorosaccus</v>
      </c>
      <c r="Z42" s="388" t="str">
        <f t="shared" si="25"/>
        <v>Pocketed free-tailed bat</v>
      </c>
      <c r="AA42" s="388"/>
      <c r="AB42" s="388"/>
      <c r="AC42" s="388"/>
      <c r="AD42" s="388"/>
      <c r="AE42" s="321"/>
      <c r="AF42" s="321"/>
      <c r="AG42" s="321"/>
      <c r="AH42" s="321"/>
    </row>
    <row r="43" spans="1:34" ht="15.5" x14ac:dyDescent="0.35">
      <c r="A43" s="125"/>
      <c r="B43" s="125"/>
      <c r="C43" s="140"/>
      <c r="D43" s="125"/>
      <c r="E43" s="171" t="str">
        <f t="shared" si="29"/>
        <v>NYMA</v>
      </c>
      <c r="F43" s="204" t="str">
        <f t="shared" si="30"/>
        <v>Nyctinomops macrotis</v>
      </c>
      <c r="G43" s="169" t="str">
        <f t="shared" si="31"/>
        <v>Big free-tailed bat</v>
      </c>
      <c r="H43" s="125"/>
      <c r="I43" s="125"/>
      <c r="J43" s="125"/>
      <c r="K43" s="125"/>
      <c r="L43" s="125"/>
      <c r="M43" s="125"/>
      <c r="N43" s="125"/>
      <c r="O43" s="125"/>
      <c r="P43" s="322"/>
      <c r="Q43" s="322"/>
      <c r="R43" s="329"/>
      <c r="S43" s="322"/>
      <c r="T43" s="391">
        <v>41</v>
      </c>
      <c r="U43" s="391" t="str">
        <f>VLOOKUP((CONCATENATE("Region_",$R$2,"_codes")),Species_by_Region!$A$72:$AV$95,T43,FALSE)</f>
        <v>NYMA</v>
      </c>
      <c r="V43" s="391" t="str">
        <f>VLOOKUP((CONCATENATE("Region_",$R$2,"_SN")),Species_by_Region!$A$72:$AV$95,T43,FALSE)</f>
        <v>Nyctinomops macrotis</v>
      </c>
      <c r="W43" s="391" t="str">
        <f>VLOOKUP((CONCATENATE("Region_",$R$2,"_Species")),Species_by_Region!$A$72:$AV$95,T43,FALSE)</f>
        <v>Big free-tailed bat</v>
      </c>
      <c r="X43" s="391" t="str">
        <f t="shared" si="23"/>
        <v>NYMA</v>
      </c>
      <c r="Y43" s="392" t="str">
        <f t="shared" si="24"/>
        <v>Nyctinomops macrotis</v>
      </c>
      <c r="Z43" s="388" t="str">
        <f t="shared" si="25"/>
        <v>Big free-tailed bat</v>
      </c>
      <c r="AA43" s="388"/>
      <c r="AB43" s="388"/>
      <c r="AC43" s="388"/>
      <c r="AD43" s="388"/>
      <c r="AE43" s="321"/>
      <c r="AF43" s="321"/>
      <c r="AG43" s="321"/>
      <c r="AH43" s="321"/>
    </row>
    <row r="44" spans="1:34" ht="15.5" x14ac:dyDescent="0.35">
      <c r="A44" s="125"/>
      <c r="B44" s="125"/>
      <c r="C44" s="140"/>
      <c r="D44" s="125"/>
      <c r="E44" s="171" t="str">
        <f t="shared" si="29"/>
        <v>PAHE</v>
      </c>
      <c r="F44" s="204" t="str">
        <f t="shared" si="30"/>
        <v>Parastrellus hesperus</v>
      </c>
      <c r="G44" s="169" t="str">
        <f t="shared" si="31"/>
        <v>Canyon bat</v>
      </c>
      <c r="H44" s="125"/>
      <c r="I44" s="125"/>
      <c r="J44" s="125"/>
      <c r="K44" s="125"/>
      <c r="L44" s="125"/>
      <c r="M44" s="125"/>
      <c r="N44" s="125"/>
      <c r="O44" s="125"/>
      <c r="P44" s="322"/>
      <c r="Q44" s="322"/>
      <c r="R44" s="329"/>
      <c r="S44" s="322"/>
      <c r="T44" s="391">
        <v>42</v>
      </c>
      <c r="U44" s="391" t="str">
        <f>VLOOKUP((CONCATENATE("Region_",$R$2,"_codes")),Species_by_Region!$A$72:$AV$95,T44,FALSE)</f>
        <v>PAHE</v>
      </c>
      <c r="V44" s="391" t="str">
        <f>VLOOKUP((CONCATENATE("Region_",$R$2,"_SN")),Species_by_Region!$A$72:$AV$95,T44,FALSE)</f>
        <v>Parastrellus hesperus</v>
      </c>
      <c r="W44" s="391" t="str">
        <f>VLOOKUP((CONCATENATE("Region_",$R$2,"_Species")),Species_by_Region!$A$72:$AV$95,T44,FALSE)</f>
        <v>Canyon bat</v>
      </c>
      <c r="X44" s="391" t="str">
        <f t="shared" si="23"/>
        <v>PAHE</v>
      </c>
      <c r="Y44" s="392" t="str">
        <f t="shared" si="24"/>
        <v>Parastrellus hesperus</v>
      </c>
      <c r="Z44" s="388" t="str">
        <f t="shared" si="25"/>
        <v>Canyon bat</v>
      </c>
      <c r="AA44" s="388"/>
      <c r="AB44" s="388"/>
      <c r="AC44" s="388"/>
      <c r="AD44" s="388"/>
      <c r="AE44" s="321"/>
      <c r="AF44" s="321"/>
      <c r="AG44" s="321"/>
      <c r="AH44" s="321"/>
    </row>
    <row r="45" spans="1:34" ht="15.5" x14ac:dyDescent="0.35">
      <c r="A45" s="123"/>
      <c r="B45" s="122"/>
      <c r="C45" s="140"/>
      <c r="D45" s="125"/>
      <c r="E45" s="171" t="str">
        <f t="shared" si="29"/>
        <v>PESU</v>
      </c>
      <c r="F45" s="204" t="str">
        <f t="shared" si="30"/>
        <v>Perimyotis subflavus</v>
      </c>
      <c r="G45" s="169" t="str">
        <f t="shared" si="31"/>
        <v>Tri-colored bat</v>
      </c>
      <c r="I45" s="124"/>
      <c r="J45" s="124"/>
      <c r="K45" s="124"/>
      <c r="L45" s="124"/>
      <c r="M45" s="124"/>
      <c r="N45" s="124"/>
      <c r="O45" s="124"/>
      <c r="P45" s="326"/>
      <c r="Q45" s="326"/>
      <c r="R45" s="330"/>
      <c r="S45" s="326"/>
      <c r="T45" s="391">
        <v>43</v>
      </c>
      <c r="U45" s="391" t="str">
        <f>VLOOKUP((CONCATENATE("Region_",$R$2,"_codes")),Species_by_Region!$A$72:$AV$95,T45,FALSE)</f>
        <v>PESU</v>
      </c>
      <c r="V45" s="391" t="str">
        <f>VLOOKUP((CONCATENATE("Region_",$R$2,"_SN")),Species_by_Region!$A$72:$AV$95,T45,FALSE)</f>
        <v>Perimyotis subflavus</v>
      </c>
      <c r="W45" s="391" t="str">
        <f>VLOOKUP((CONCATENATE("Region_",$R$2,"_Species")),Species_by_Region!$A$72:$AV$95,T45,FALSE)</f>
        <v>Tri-colored bat</v>
      </c>
      <c r="X45" s="391" t="str">
        <f t="shared" si="23"/>
        <v>PESU</v>
      </c>
      <c r="Y45" s="392" t="str">
        <f t="shared" si="24"/>
        <v>Perimyotis subflavus</v>
      </c>
      <c r="Z45" s="388" t="str">
        <f t="shared" si="25"/>
        <v>Tri-colored bat</v>
      </c>
      <c r="AA45" s="388"/>
      <c r="AB45" s="388"/>
      <c r="AC45" s="388"/>
      <c r="AD45" s="388"/>
      <c r="AE45" s="321"/>
      <c r="AF45" s="321"/>
      <c r="AG45" s="321"/>
      <c r="AH45" s="321"/>
    </row>
    <row r="46" spans="1:34" ht="15.5" x14ac:dyDescent="0.35">
      <c r="A46" s="123"/>
      <c r="B46" s="125"/>
      <c r="C46" s="140"/>
      <c r="D46" s="123"/>
      <c r="E46" s="171" t="str">
        <f t="shared" si="29"/>
        <v>TABR</v>
      </c>
      <c r="F46" s="204" t="str">
        <f t="shared" si="30"/>
        <v>Tadarida brasiliensis</v>
      </c>
      <c r="G46" s="169" t="str">
        <f t="shared" si="31"/>
        <v>Mexican free-tailed bat</v>
      </c>
      <c r="H46" s="128"/>
      <c r="I46" s="125"/>
      <c r="J46" s="125"/>
      <c r="K46" s="125"/>
      <c r="L46" s="125"/>
      <c r="M46" s="125"/>
      <c r="N46" s="125"/>
      <c r="O46" s="125"/>
      <c r="P46" s="322"/>
      <c r="Q46" s="322"/>
      <c r="R46" s="329"/>
      <c r="S46" s="322"/>
      <c r="T46" s="391">
        <v>44</v>
      </c>
      <c r="U46" s="391" t="str">
        <f>VLOOKUP((CONCATENATE("Region_",$R$2,"_codes")),Species_by_Region!$A$72:$AV$95,T46,FALSE)</f>
        <v>TABR</v>
      </c>
      <c r="V46" s="391" t="str">
        <f>VLOOKUP((CONCATENATE("Region_",$R$2,"_SN")),Species_by_Region!$A$72:$AV$95,T46,FALSE)</f>
        <v>Tadarida brasiliensis</v>
      </c>
      <c r="W46" s="391" t="str">
        <f>VLOOKUP((CONCATENATE("Region_",$R$2,"_Species")),Species_by_Region!$A$72:$AV$95,T46,FALSE)</f>
        <v>Mexican free-tailed bat</v>
      </c>
      <c r="X46" s="391" t="str">
        <f t="shared" si="23"/>
        <v>TABR</v>
      </c>
      <c r="Y46" s="392" t="str">
        <f t="shared" si="24"/>
        <v>Tadarida brasiliensis</v>
      </c>
      <c r="Z46" s="388" t="str">
        <f t="shared" si="25"/>
        <v>Mexican free-tailed bat</v>
      </c>
      <c r="AA46" s="388"/>
      <c r="AB46" s="388"/>
      <c r="AC46" s="388"/>
      <c r="AD46" s="388"/>
      <c r="AE46" s="321"/>
      <c r="AF46" s="321"/>
      <c r="AG46" s="321"/>
      <c r="AH46" s="321"/>
    </row>
    <row r="47" spans="1:34" ht="15.5" x14ac:dyDescent="0.35">
      <c r="A47" s="125"/>
      <c r="B47" s="122"/>
      <c r="C47" s="140"/>
      <c r="D47" s="125"/>
      <c r="E47" s="171" t="str">
        <f t="shared" si="29"/>
        <v>UNKN</v>
      </c>
      <c r="F47" s="204" t="str">
        <f t="shared" si="30"/>
        <v>Unknown</v>
      </c>
      <c r="G47" s="169" t="str">
        <f t="shared" si="31"/>
        <v>Unknown</v>
      </c>
      <c r="H47" s="125"/>
      <c r="I47" s="125"/>
      <c r="J47" s="125"/>
      <c r="K47" s="125"/>
      <c r="L47" s="125"/>
      <c r="M47" s="125"/>
      <c r="N47" s="125"/>
      <c r="O47" s="125"/>
      <c r="P47" s="322"/>
      <c r="Q47" s="322"/>
      <c r="R47" s="329"/>
      <c r="S47" s="322"/>
      <c r="T47" s="391">
        <v>45</v>
      </c>
      <c r="U47" s="391" t="str">
        <f>VLOOKUP((CONCATENATE("Region_",$R$2,"_codes")),Species_by_Region!$A$72:$AV$95,T47,FALSE)</f>
        <v>UNKN</v>
      </c>
      <c r="V47" s="391" t="str">
        <f>VLOOKUP((CONCATENATE("Region_",$R$2,"_SN")),Species_by_Region!$A$72:$AV$95,T47,FALSE)</f>
        <v>Unknown</v>
      </c>
      <c r="W47" s="391" t="str">
        <f>VLOOKUP((CONCATENATE("Region_",$R$2,"_Species")),Species_by_Region!$A$72:$AV$95,T47,FALSE)</f>
        <v>Unknown</v>
      </c>
      <c r="X47" s="391" t="str">
        <f t="shared" si="23"/>
        <v>UNKN</v>
      </c>
      <c r="Y47" s="392" t="str">
        <f t="shared" si="24"/>
        <v>Unknown</v>
      </c>
      <c r="Z47" s="388" t="str">
        <f t="shared" si="25"/>
        <v>Unknown</v>
      </c>
      <c r="AA47" s="388"/>
      <c r="AB47" s="388"/>
      <c r="AC47" s="388"/>
      <c r="AD47" s="388"/>
      <c r="AE47" s="321"/>
      <c r="AF47" s="321"/>
      <c r="AG47" s="321"/>
      <c r="AH47" s="321"/>
    </row>
    <row r="48" spans="1:34" ht="15.5" x14ac:dyDescent="0.35">
      <c r="A48" s="123"/>
      <c r="C48" s="265"/>
      <c r="D48" s="137"/>
      <c r="E48" s="171" t="str">
        <f t="shared" ref="E48" si="32">IF(X48="","",X48)</f>
        <v>UNMY</v>
      </c>
      <c r="F48" s="204" t="str">
        <f t="shared" ref="F48" si="33">IF(Y48="","",Y48)</f>
        <v xml:space="preserve">Unknown Myotis </v>
      </c>
      <c r="G48" s="169" t="str">
        <f t="shared" ref="G48" si="34">IF(Z48="","",Z48)</f>
        <v>Unknown Myotis</v>
      </c>
      <c r="H48" s="128"/>
      <c r="I48" s="125"/>
      <c r="J48" s="125"/>
      <c r="K48" s="125"/>
      <c r="L48" s="125"/>
      <c r="M48" s="125"/>
      <c r="N48" s="125"/>
      <c r="O48" s="125"/>
      <c r="P48" s="322"/>
      <c r="Q48" s="322"/>
      <c r="R48" s="329"/>
      <c r="S48" s="322"/>
      <c r="T48" s="391">
        <v>46</v>
      </c>
      <c r="U48" s="391" t="str">
        <f>VLOOKUP((CONCATENATE("Region_",$R$2,"_codes")),Species_by_Region!$A$72:$AV$95,T48,FALSE)</f>
        <v>UNMY</v>
      </c>
      <c r="V48" s="391" t="str">
        <f>VLOOKUP((CONCATENATE("Region_",$R$2,"_SN")),Species_by_Region!$A$72:$AV$95,T48,FALSE)</f>
        <v xml:space="preserve">Unknown Myotis </v>
      </c>
      <c r="W48" s="391" t="str">
        <f>VLOOKUP((CONCATENATE("Region_",$R$2,"_Species")),Species_by_Region!$A$72:$AV$95,T48,FALSE)</f>
        <v>Unknown Myotis</v>
      </c>
      <c r="X48" s="391" t="str">
        <f t="shared" ref="X48" si="35">IF(U48=0,"",U48)</f>
        <v>UNMY</v>
      </c>
      <c r="Y48" s="392" t="str">
        <f t="shared" ref="Y48" si="36">IF(V48=0,"",V48)</f>
        <v xml:space="preserve">Unknown Myotis </v>
      </c>
      <c r="Z48" s="388" t="str">
        <f t="shared" ref="Z48" si="37">IF(W48=0,"",W48)</f>
        <v>Unknown Myotis</v>
      </c>
      <c r="AA48" s="388"/>
      <c r="AB48" s="388"/>
      <c r="AC48" s="388"/>
      <c r="AD48" s="388"/>
      <c r="AE48" s="321"/>
      <c r="AF48" s="321"/>
      <c r="AG48" s="321"/>
      <c r="AH48" s="321"/>
    </row>
    <row r="49" spans="1:34" ht="15.5" x14ac:dyDescent="0.35">
      <c r="A49" s="123"/>
      <c r="B49" s="125"/>
      <c r="C49" s="267"/>
      <c r="D49" s="123"/>
      <c r="E49" s="171" t="str">
        <f t="shared" ref="E49" si="38">IF(X49="","",X49)</f>
        <v>UNLA</v>
      </c>
      <c r="F49" s="204" t="str">
        <f t="shared" ref="F49" si="39">IF(Y49="","",Y49)</f>
        <v xml:space="preserve">Unknown Lasiurine </v>
      </c>
      <c r="G49" s="169" t="str">
        <f t="shared" ref="G49" si="40">IF(Z49="","",Z49)</f>
        <v>Unknown Lasiurine</v>
      </c>
      <c r="H49" s="123"/>
      <c r="I49" s="125"/>
      <c r="J49" s="125"/>
      <c r="K49" s="125"/>
      <c r="L49" s="125"/>
      <c r="M49" s="125"/>
      <c r="N49" s="125"/>
      <c r="O49" s="125"/>
      <c r="P49" s="322"/>
      <c r="Q49" s="322"/>
      <c r="R49" s="329"/>
      <c r="S49" s="322"/>
      <c r="T49" s="391">
        <v>47</v>
      </c>
      <c r="U49" s="391" t="str">
        <f>VLOOKUP((CONCATENATE("Region_",$R$2,"_codes")),Species_by_Region!$A$72:$AV$95,T49,FALSE)</f>
        <v>UNLA</v>
      </c>
      <c r="V49" s="391" t="str">
        <f>VLOOKUP((CONCATENATE("Region_",$R$2,"_SN")),Species_by_Region!$A$72:$AV$95,T49,FALSE)</f>
        <v xml:space="preserve">Unknown Lasiurine </v>
      </c>
      <c r="W49" s="391" t="str">
        <f>VLOOKUP((CONCATENATE("Region_",$R$2,"_Species")),Species_by_Region!$A$72:$AV$95,T49,FALSE)</f>
        <v>Unknown Lasiurine</v>
      </c>
      <c r="X49" s="391" t="str">
        <f t="shared" ref="X49" si="41">IF(U49=0,"",U49)</f>
        <v>UNLA</v>
      </c>
      <c r="Y49" s="392" t="str">
        <f t="shared" ref="Y49" si="42">IF(V49=0,"",V49)</f>
        <v xml:space="preserve">Unknown Lasiurine </v>
      </c>
      <c r="Z49" s="388" t="str">
        <f t="shared" ref="Z49" si="43">IF(W49=0,"",W49)</f>
        <v>Unknown Lasiurine</v>
      </c>
      <c r="AA49" s="388"/>
      <c r="AB49" s="388"/>
      <c r="AC49" s="388"/>
      <c r="AD49" s="388"/>
      <c r="AE49" s="321"/>
      <c r="AF49" s="321"/>
      <c r="AG49" s="321"/>
      <c r="AH49" s="321"/>
    </row>
    <row r="50" spans="1:34" ht="15.5" x14ac:dyDescent="0.35">
      <c r="A50" s="123"/>
      <c r="B50" s="123"/>
      <c r="C50" s="267"/>
      <c r="D50" s="123"/>
      <c r="E50" s="171" t="str">
        <f t="shared" ref="E50" si="44">IF(X50="","",X50)</f>
        <v>NOBATS</v>
      </c>
      <c r="F50" s="204" t="str">
        <f t="shared" ref="F50" si="45">IF(Y50="","",Y50)</f>
        <v>No bats</v>
      </c>
      <c r="G50" s="169" t="str">
        <f t="shared" ref="G50" si="46">IF(Z50="","",Z50)</f>
        <v>No bats captured</v>
      </c>
      <c r="H50" s="123"/>
      <c r="I50" s="125"/>
      <c r="J50" s="125"/>
      <c r="K50" s="125"/>
      <c r="L50" s="125"/>
      <c r="M50" s="125"/>
      <c r="N50" s="125"/>
      <c r="O50" s="125"/>
      <c r="P50" s="322"/>
      <c r="Q50" s="322"/>
      <c r="R50" s="329"/>
      <c r="S50" s="322"/>
      <c r="T50" s="391">
        <v>48</v>
      </c>
      <c r="U50" s="391" t="str">
        <f>VLOOKUP((CONCATENATE("Region_",$R$2,"_codes")),Species_by_Region!$A$72:$AV$95,T50,FALSE)</f>
        <v>NOBATS</v>
      </c>
      <c r="V50" s="391" t="str">
        <f>VLOOKUP((CONCATENATE("Region_",$R$2,"_SN")),Species_by_Region!$A$72:$AV$95,T50,FALSE)</f>
        <v>No bats</v>
      </c>
      <c r="W50" s="391" t="str">
        <f>VLOOKUP((CONCATENATE("Region_",$R$2,"_Species")),Species_by_Region!$A$72:$AV$95,T50,FALSE)</f>
        <v>No bats captured</v>
      </c>
      <c r="X50" s="391" t="str">
        <f t="shared" ref="X50" si="47">IF(U50=0,"",U50)</f>
        <v>NOBATS</v>
      </c>
      <c r="Y50" s="392" t="str">
        <f t="shared" ref="Y50" si="48">IF(V50=0,"",V50)</f>
        <v>No bats</v>
      </c>
      <c r="Z50" s="388" t="str">
        <f t="shared" ref="Z50" si="49">IF(W50=0,"",W50)</f>
        <v>No bats captured</v>
      </c>
      <c r="AA50" s="388"/>
      <c r="AB50" s="388"/>
      <c r="AC50" s="388"/>
      <c r="AD50" s="388"/>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91"/>
      <c r="U51" s="391"/>
      <c r="V51" s="391"/>
      <c r="W51" s="391"/>
      <c r="X51" s="391"/>
      <c r="Y51" s="388"/>
      <c r="Z51" s="388"/>
      <c r="AA51" s="388"/>
      <c r="AB51" s="388"/>
      <c r="AC51" s="388"/>
      <c r="AD51" s="388"/>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7"/>
      <c r="R66" s="328"/>
      <c r="S66" s="323"/>
      <c r="T66" s="328"/>
      <c r="U66" s="328"/>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323"/>
      <c r="T92" s="323"/>
      <c r="U92" s="323"/>
      <c r="V92" s="323"/>
      <c r="W92" s="323"/>
      <c r="X92" s="323"/>
      <c r="Y92" s="323"/>
      <c r="Z92" s="323"/>
      <c r="AA92" s="323"/>
      <c r="AB92" s="323"/>
      <c r="AC92" s="323"/>
      <c r="AD92" s="199"/>
      <c r="AE92" s="199"/>
      <c r="AF92" s="199"/>
      <c r="AG92" s="199"/>
    </row>
    <row r="93" spans="16:33" x14ac:dyDescent="0.35">
      <c r="Q93" s="199"/>
      <c r="R93" s="199"/>
      <c r="S93" s="323"/>
      <c r="T93" s="323"/>
      <c r="U93" s="323"/>
      <c r="V93" s="323"/>
      <c r="W93" s="323"/>
      <c r="X93" s="323"/>
      <c r="Y93" s="323"/>
      <c r="Z93" s="323"/>
      <c r="AA93" s="323"/>
      <c r="AB93" s="323"/>
      <c r="AC93" s="323"/>
      <c r="AD93" s="199"/>
      <c r="AE93" s="199"/>
      <c r="AF93" s="199"/>
      <c r="AG93" s="199"/>
    </row>
    <row r="94" spans="16:33" x14ac:dyDescent="0.35">
      <c r="Q94" s="199"/>
      <c r="R94" s="199"/>
      <c r="S94" s="323"/>
      <c r="T94" s="323"/>
      <c r="U94" s="323"/>
      <c r="V94" s="323"/>
      <c r="W94" s="323"/>
      <c r="X94" s="323"/>
      <c r="Y94" s="323"/>
      <c r="Z94" s="323"/>
      <c r="AA94" s="323"/>
      <c r="AB94" s="323"/>
      <c r="AC94" s="323"/>
      <c r="AD94" s="199"/>
      <c r="AE94" s="199"/>
      <c r="AF94" s="199"/>
      <c r="AG94" s="199"/>
    </row>
    <row r="95" spans="16:33" x14ac:dyDescent="0.35">
      <c r="Q95" s="199"/>
      <c r="R95" s="199"/>
      <c r="S95" s="323"/>
      <c r="T95" s="323"/>
      <c r="U95" s="323"/>
      <c r="V95" s="323"/>
      <c r="W95" s="323"/>
      <c r="X95" s="323"/>
      <c r="Y95" s="323"/>
      <c r="Z95" s="323"/>
      <c r="AA95" s="323"/>
      <c r="AB95" s="323"/>
      <c r="AC95" s="323"/>
      <c r="AD95" s="199"/>
      <c r="AE95" s="199"/>
      <c r="AF95" s="199"/>
      <c r="AG95" s="199"/>
    </row>
    <row r="96" spans="16:33" x14ac:dyDescent="0.35">
      <c r="Q96" s="199"/>
      <c r="R96" s="199"/>
      <c r="S96" s="323"/>
      <c r="T96" s="323"/>
      <c r="U96" s="323"/>
      <c r="V96" s="323"/>
      <c r="W96" s="323"/>
      <c r="X96" s="323"/>
      <c r="Y96" s="323"/>
      <c r="Z96" s="323"/>
      <c r="AA96" s="323"/>
      <c r="AB96" s="323"/>
      <c r="AC96" s="323"/>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yw6MVn/hRRSyl46T8OPdlowLxixH5kuFzW2o++yhLpJq/0xb17kQrjamn7Mv6oB+W9qk8A4WQnRt4+S5/9JdsA==" saltValue="t9uLQ0JnLuTE9CfOqEXD5w=="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151" zoomScaleNormal="100" workbookViewId="0">
      <selection activeCell="A191" sqref="A191"/>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1"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str">
        <f t="shared" ref="A98" si="6">B98</f>
        <v>ANPA</v>
      </c>
      <c r="B98" s="89" t="str">
        <f t="shared" ref="B98" si="7">IF(C98=0,"",C98)</f>
        <v>ANPA</v>
      </c>
      <c r="C98" s="89" t="str">
        <f>IF(ACCEPTED_CODES!$R$2=8,K98,(IF(ACCEPTED_CODES!$R$2=1,D98,(IF(ACCEPTED_CODES!$R$2=2,E98,(IF(ACCEPTED_CODES!$R$2=3,Species_by_Region!F98,(IF(ACCEPTED_CODES!$R$2=4,Species_by_Region!G98,(IF(ACCEPTED_CODES!$R$2=5,Species_by_Region!H98,(IF(ACCEPTED_CODES!$R$2=6,Species_by_Region!I98)))))))))))))</f>
        <v>ANPA</v>
      </c>
      <c r="D98" s="241" t="s">
        <v>1716</v>
      </c>
      <c r="E98" s="89" t="s">
        <v>1716</v>
      </c>
      <c r="F98" s="215" t="s">
        <v>132</v>
      </c>
      <c r="G98" s="215" t="s">
        <v>132</v>
      </c>
      <c r="H98" s="215" t="s">
        <v>132</v>
      </c>
      <c r="I98" s="89" t="s">
        <v>1716</v>
      </c>
      <c r="J98" s="89" t="s">
        <v>134</v>
      </c>
      <c r="K98" s="241" t="s">
        <v>1716</v>
      </c>
    </row>
    <row r="99" spans="1:11" ht="15.5" x14ac:dyDescent="0.3">
      <c r="A99" s="89" t="str">
        <f t="shared" ref="A99:A141" si="8">B99</f>
        <v>CHME</v>
      </c>
      <c r="B99" s="89" t="str">
        <f t="shared" ref="B99:B141" si="9">IF(C99=0,"",C99)</f>
        <v>CHME</v>
      </c>
      <c r="C99" s="89" t="str">
        <f>IF(ACCEPTED_CODES!$R$2=8,K99,(IF(ACCEPTED_CODES!$R$2=1,D99,(IF(ACCEPTED_CODES!$R$2=2,E99,(IF(ACCEPTED_CODES!$R$2=3,Species_by_Region!F99,(IF(ACCEPTED_CODES!$R$2=4,Species_by_Region!G99,(IF(ACCEPTED_CODES!$R$2=5,Species_by_Region!H99,(IF(ACCEPTED_CODES!$R$2=6,Species_by_Region!I99)))))))))))))</f>
        <v>CHME</v>
      </c>
      <c r="D99" s="241" t="s">
        <v>759</v>
      </c>
      <c r="E99" s="89" t="s">
        <v>2415</v>
      </c>
      <c r="F99" s="215" t="s">
        <v>759</v>
      </c>
      <c r="G99" s="215" t="s">
        <v>759</v>
      </c>
      <c r="H99" s="215" t="s">
        <v>738</v>
      </c>
      <c r="I99" s="89" t="s">
        <v>759</v>
      </c>
      <c r="J99" s="89" t="s">
        <v>1707</v>
      </c>
      <c r="K99" s="241" t="s">
        <v>2415</v>
      </c>
    </row>
    <row r="100" spans="1:11" ht="15.5" x14ac:dyDescent="0.3">
      <c r="A100" s="89" t="str">
        <f t="shared" si="8"/>
        <v>CORA</v>
      </c>
      <c r="B100" s="89" t="str">
        <f t="shared" si="9"/>
        <v>CORA</v>
      </c>
      <c r="C100" s="89" t="str">
        <f>IF(ACCEPTED_CODES!$R$2=8,K100,(IF(ACCEPTED_CODES!$R$2=1,D100,(IF(ACCEPTED_CODES!$R$2=2,E100,(IF(ACCEPTED_CODES!$R$2=3,Species_by_Region!F100,(IF(ACCEPTED_CODES!$R$2=4,Species_by_Region!G100,(IF(ACCEPTED_CODES!$R$2=5,Species_by_Region!H100,(IF(ACCEPTED_CODES!$R$2=6,Species_by_Region!I100)))))))))))))</f>
        <v>CORA</v>
      </c>
      <c r="D100" s="241" t="s">
        <v>133</v>
      </c>
      <c r="E100" s="89" t="s">
        <v>132</v>
      </c>
      <c r="F100" s="215" t="s">
        <v>760</v>
      </c>
      <c r="G100" s="215" t="s">
        <v>760</v>
      </c>
      <c r="H100" s="215" t="s">
        <v>133</v>
      </c>
      <c r="I100" s="89" t="s">
        <v>133</v>
      </c>
      <c r="J100" s="89" t="s">
        <v>2387</v>
      </c>
      <c r="K100" s="241" t="s">
        <v>759</v>
      </c>
    </row>
    <row r="101" spans="1:11" ht="15.5" x14ac:dyDescent="0.3">
      <c r="A101" s="89" t="str">
        <f t="shared" si="8"/>
        <v>COTO</v>
      </c>
      <c r="B101" s="89" t="str">
        <f t="shared" si="9"/>
        <v>COTO</v>
      </c>
      <c r="C101" s="89" t="str">
        <f>IF(ACCEPTED_CODES!$R$2=8,K101,(IF(ACCEPTED_CODES!$R$2=1,D101,(IF(ACCEPTED_CODES!$R$2=2,E101,(IF(ACCEPTED_CODES!$R$2=3,Species_by_Region!F101,(IF(ACCEPTED_CODES!$R$2=4,Species_by_Region!G101,(IF(ACCEPTED_CODES!$R$2=5,Species_by_Region!H101,(IF(ACCEPTED_CODES!$R$2=6,Species_by_Region!I101)))))))))))))</f>
        <v>COTO</v>
      </c>
      <c r="D101" s="241" t="s">
        <v>1714</v>
      </c>
      <c r="E101" s="89" t="s">
        <v>759</v>
      </c>
      <c r="F101" s="215" t="s">
        <v>133</v>
      </c>
      <c r="G101" s="215" t="s">
        <v>133</v>
      </c>
      <c r="H101" s="215" t="s">
        <v>134</v>
      </c>
      <c r="I101" s="89" t="s">
        <v>1714</v>
      </c>
      <c r="J101" s="89" t="s">
        <v>141</v>
      </c>
      <c r="K101" s="241" t="s">
        <v>133</v>
      </c>
    </row>
    <row r="102" spans="1:11" ht="15.5" x14ac:dyDescent="0.3">
      <c r="A102" s="89" t="str">
        <f t="shared" si="8"/>
        <v>EPFU</v>
      </c>
      <c r="B102" s="89" t="str">
        <f t="shared" si="9"/>
        <v>EPFU</v>
      </c>
      <c r="C102" s="89" t="str">
        <f>IF(ACCEPTED_CODES!$R$2=8,K102,(IF(ACCEPTED_CODES!$R$2=1,D102,(IF(ACCEPTED_CODES!$R$2=2,E102,(IF(ACCEPTED_CODES!$R$2=3,Species_by_Region!F102,(IF(ACCEPTED_CODES!$R$2=4,Species_by_Region!G102,(IF(ACCEPTED_CODES!$R$2=5,Species_by_Region!H102,(IF(ACCEPTED_CODES!$R$2=6,Species_by_Region!I102)))))))))))))</f>
        <v>EPFU</v>
      </c>
      <c r="D102" s="241" t="s">
        <v>134</v>
      </c>
      <c r="E102" s="89" t="s">
        <v>133</v>
      </c>
      <c r="F102" s="215" t="s">
        <v>134</v>
      </c>
      <c r="G102" s="215" t="s">
        <v>768</v>
      </c>
      <c r="H102" s="215" t="s">
        <v>135</v>
      </c>
      <c r="I102" s="89" t="s">
        <v>1715</v>
      </c>
      <c r="K102" s="241" t="s">
        <v>1714</v>
      </c>
    </row>
    <row r="103" spans="1:11" ht="15.5" x14ac:dyDescent="0.3">
      <c r="A103" s="89" t="str">
        <f t="shared" si="8"/>
        <v>EUMA</v>
      </c>
      <c r="B103" s="89" t="str">
        <f t="shared" si="9"/>
        <v>EUMA</v>
      </c>
      <c r="C103" s="89" t="str">
        <f>IF(ACCEPTED_CODES!$R$2=8,K103,(IF(ACCEPTED_CODES!$R$2=1,D103,(IF(ACCEPTED_CODES!$R$2=2,E103,(IF(ACCEPTED_CODES!$R$2=3,Species_by_Region!F103,(IF(ACCEPTED_CODES!$R$2=4,Species_by_Region!G103,(IF(ACCEPTED_CODES!$R$2=5,Species_by_Region!H103,(IF(ACCEPTED_CODES!$R$2=6,Species_by_Region!I103)))))))))))))</f>
        <v>EUMA</v>
      </c>
      <c r="D103" s="241" t="s">
        <v>1719</v>
      </c>
      <c r="E103" s="89" t="s">
        <v>1714</v>
      </c>
      <c r="F103" s="215" t="s">
        <v>135</v>
      </c>
      <c r="G103" s="215" t="s">
        <v>135</v>
      </c>
      <c r="H103" s="215" t="s">
        <v>136</v>
      </c>
      <c r="I103" s="89" t="s">
        <v>1719</v>
      </c>
      <c r="K103" s="241" t="s">
        <v>2416</v>
      </c>
    </row>
    <row r="104" spans="1:11" ht="15.5" x14ac:dyDescent="0.3">
      <c r="A104" s="89" t="str">
        <f t="shared" si="8"/>
        <v>EUPE</v>
      </c>
      <c r="B104" s="89" t="str">
        <f t="shared" si="9"/>
        <v>EUPE</v>
      </c>
      <c r="C104" s="89" t="str">
        <f>IF(ACCEPTED_CODES!$R$2=8,K104,(IF(ACCEPTED_CODES!$R$2=1,D104,(IF(ACCEPTED_CODES!$R$2=2,E104,(IF(ACCEPTED_CODES!$R$2=3,Species_by_Region!F104,(IF(ACCEPTED_CODES!$R$2=4,Species_by_Region!G104,(IF(ACCEPTED_CODES!$R$2=5,Species_by_Region!H104,(IF(ACCEPTED_CODES!$R$2=6,Species_by_Region!I104)))))))))))))</f>
        <v>EUPE</v>
      </c>
      <c r="D104" s="241" t="s">
        <v>136</v>
      </c>
      <c r="E104" s="89" t="s">
        <v>2416</v>
      </c>
      <c r="F104" s="215" t="s">
        <v>136</v>
      </c>
      <c r="G104" s="215" t="s">
        <v>136</v>
      </c>
      <c r="H104" s="215" t="s">
        <v>742</v>
      </c>
      <c r="I104" s="89" t="s">
        <v>135</v>
      </c>
      <c r="K104" s="241" t="s">
        <v>134</v>
      </c>
    </row>
    <row r="105" spans="1:11" ht="15.5" x14ac:dyDescent="0.3">
      <c r="A105" s="89" t="str">
        <f t="shared" si="8"/>
        <v>EUUN</v>
      </c>
      <c r="B105" s="89" t="str">
        <f t="shared" si="9"/>
        <v>EUUN</v>
      </c>
      <c r="C105" s="89" t="str">
        <f>IF(ACCEPTED_CODES!$R$2=8,K105,(IF(ACCEPTED_CODES!$R$2=1,D105,(IF(ACCEPTED_CODES!$R$2=2,E105,(IF(ACCEPTED_CODES!$R$2=3,Species_by_Region!F105,(IF(ACCEPTED_CODES!$R$2=4,Species_by_Region!G105,(IF(ACCEPTED_CODES!$R$2=5,Species_by_Region!H105,(IF(ACCEPTED_CODES!$R$2=6,Species_by_Region!I105)))))))))))))</f>
        <v>EUUN</v>
      </c>
      <c r="D105" s="241" t="s">
        <v>1707</v>
      </c>
      <c r="E105" s="89" t="s">
        <v>2417</v>
      </c>
      <c r="F105" s="215" t="s">
        <v>137</v>
      </c>
      <c r="G105" s="215" t="s">
        <v>742</v>
      </c>
      <c r="H105" s="215" t="s">
        <v>137</v>
      </c>
      <c r="I105" s="89" t="s">
        <v>136</v>
      </c>
      <c r="K105" s="241" t="s">
        <v>1719</v>
      </c>
    </row>
    <row r="106" spans="1:11" ht="15.5" x14ac:dyDescent="0.3">
      <c r="A106" s="89" t="str">
        <f t="shared" si="8"/>
        <v>IDPH</v>
      </c>
      <c r="B106" s="89" t="str">
        <f t="shared" si="9"/>
        <v>IDPH</v>
      </c>
      <c r="C106" s="89" t="str">
        <f>IF(ACCEPTED_CODES!$R$2=8,K106,(IF(ACCEPTED_CODES!$R$2=1,D106,(IF(ACCEPTED_CODES!$R$2=2,E106,(IF(ACCEPTED_CODES!$R$2=3,Species_by_Region!F106,(IF(ACCEPTED_CODES!$R$2=4,Species_by_Region!G106,(IF(ACCEPTED_CODES!$R$2=5,Species_by_Region!H106,(IF(ACCEPTED_CODES!$R$2=6,Species_by_Region!I106)))))))))))))</f>
        <v>IDPH</v>
      </c>
      <c r="D106" s="241" t="s">
        <v>1708</v>
      </c>
      <c r="E106" s="89" t="s">
        <v>2418</v>
      </c>
      <c r="F106" s="215" t="s">
        <v>138</v>
      </c>
      <c r="G106" s="215" t="s">
        <v>134</v>
      </c>
      <c r="H106" s="215" t="s">
        <v>138</v>
      </c>
      <c r="I106" s="89" t="s">
        <v>134</v>
      </c>
      <c r="K106" s="241" t="s">
        <v>135</v>
      </c>
    </row>
    <row r="107" spans="1:11" ht="15.5" x14ac:dyDescent="0.3">
      <c r="A107" s="89" t="str">
        <f t="shared" si="8"/>
        <v>LANO</v>
      </c>
      <c r="B107" s="89" t="str">
        <f t="shared" si="9"/>
        <v>LANO</v>
      </c>
      <c r="C107" s="89" t="str">
        <f>IF(ACCEPTED_CODES!$R$2=8,K107,(IF(ACCEPTED_CODES!$R$2=1,D107,(IF(ACCEPTED_CODES!$R$2=2,E107,(IF(ACCEPTED_CODES!$R$2=3,Species_by_Region!F107,(IF(ACCEPTED_CODES!$R$2=4,Species_by_Region!G107,(IF(ACCEPTED_CODES!$R$2=5,Species_by_Region!H107,(IF(ACCEPTED_CODES!$R$2=6,Species_by_Region!I107)))))))))))))</f>
        <v>LANO</v>
      </c>
      <c r="D107" s="241" t="s">
        <v>1709</v>
      </c>
      <c r="E107" s="89" t="s">
        <v>134</v>
      </c>
      <c r="F107" s="215" t="s">
        <v>139</v>
      </c>
      <c r="G107" s="215" t="s">
        <v>137</v>
      </c>
      <c r="H107" s="215" t="s">
        <v>139</v>
      </c>
      <c r="I107" s="89" t="s">
        <v>1707</v>
      </c>
      <c r="K107" s="241" t="s">
        <v>136</v>
      </c>
    </row>
    <row r="108" spans="1:11" ht="15.5" x14ac:dyDescent="0.3">
      <c r="A108" s="89" t="str">
        <f t="shared" si="8"/>
        <v>LABL</v>
      </c>
      <c r="B108" s="89" t="str">
        <f t="shared" si="9"/>
        <v>LABL</v>
      </c>
      <c r="C108" s="89" t="str">
        <f>IF(ACCEPTED_CODES!$R$2=8,K108,(IF(ACCEPTED_CODES!$R$2=1,D108,(IF(ACCEPTED_CODES!$R$2=2,E108,(IF(ACCEPTED_CODES!$R$2=3,Species_by_Region!F108,(IF(ACCEPTED_CODES!$R$2=4,Species_by_Region!G108,(IF(ACCEPTED_CODES!$R$2=5,Species_by_Region!H108,(IF(ACCEPTED_CODES!$R$2=6,Species_by_Region!I108)))))))))))))</f>
        <v>LABL</v>
      </c>
      <c r="D108" s="241" t="s">
        <v>2387</v>
      </c>
      <c r="E108" s="89" t="s">
        <v>1719</v>
      </c>
      <c r="F108" s="215" t="s">
        <v>140</v>
      </c>
      <c r="G108" s="215" t="s">
        <v>782</v>
      </c>
      <c r="H108" s="215" t="s">
        <v>140</v>
      </c>
      <c r="I108" s="89" t="s">
        <v>1708</v>
      </c>
      <c r="K108" s="241" t="s">
        <v>2420</v>
      </c>
    </row>
    <row r="109" spans="1:11" ht="15.5" x14ac:dyDescent="0.3">
      <c r="A109" s="89" t="str">
        <f t="shared" si="8"/>
        <v>LABO</v>
      </c>
      <c r="B109" s="89" t="str">
        <f t="shared" si="9"/>
        <v>LABO</v>
      </c>
      <c r="C109" s="89" t="str">
        <f>IF(ACCEPTED_CODES!$R$2=8,K109,(IF(ACCEPTED_CODES!$R$2=1,D109,(IF(ACCEPTED_CODES!$R$2=2,E109,(IF(ACCEPTED_CODES!$R$2=3,Species_by_Region!F109,(IF(ACCEPTED_CODES!$R$2=4,Species_by_Region!G109,(IF(ACCEPTED_CODES!$R$2=5,Species_by_Region!H109,(IF(ACCEPTED_CODES!$R$2=6,Species_by_Region!I109)))))))))))))</f>
        <v>LABO</v>
      </c>
      <c r="D109" s="241" t="s">
        <v>141</v>
      </c>
      <c r="E109" s="89" t="s">
        <v>135</v>
      </c>
      <c r="F109" s="215" t="s">
        <v>141</v>
      </c>
      <c r="G109" s="215" t="s">
        <v>138</v>
      </c>
      <c r="H109" s="215" t="s">
        <v>141</v>
      </c>
      <c r="I109" s="89" t="s">
        <v>1709</v>
      </c>
      <c r="K109" s="241" t="s">
        <v>2423</v>
      </c>
    </row>
    <row r="110" spans="1:11" ht="15.5" x14ac:dyDescent="0.3">
      <c r="A110" s="89" t="str">
        <f t="shared" si="8"/>
        <v>LACI</v>
      </c>
      <c r="B110" s="89" t="str">
        <f t="shared" si="9"/>
        <v>LACI</v>
      </c>
      <c r="C110" s="89" t="str">
        <f>IF(ACCEPTED_CODES!$R$2=8,K110,(IF(ACCEPTED_CODES!$R$2=1,D110,(IF(ACCEPTED_CODES!$R$2=2,E110,(IF(ACCEPTED_CODES!$R$2=3,Species_by_Region!F110,(IF(ACCEPTED_CODES!$R$2=4,Species_by_Region!G110,(IF(ACCEPTED_CODES!$R$2=5,Species_by_Region!H110,(IF(ACCEPTED_CODES!$R$2=6,Species_by_Region!I110)))))))))))))</f>
        <v>LACI</v>
      </c>
      <c r="D110" s="241" t="s">
        <v>2388</v>
      </c>
      <c r="E110" s="89" t="s">
        <v>136</v>
      </c>
      <c r="F110" s="215" t="s">
        <v>142</v>
      </c>
      <c r="G110" s="215" t="s">
        <v>139</v>
      </c>
      <c r="H110" s="215" t="s">
        <v>142</v>
      </c>
      <c r="I110" s="89" t="s">
        <v>139</v>
      </c>
      <c r="K110" s="241" t="s">
        <v>2424</v>
      </c>
    </row>
    <row r="111" spans="1:11" ht="15.5" x14ac:dyDescent="0.3">
      <c r="A111" s="89" t="str">
        <f t="shared" si="8"/>
        <v>LAEG</v>
      </c>
      <c r="B111" s="89" t="str">
        <f t="shared" si="9"/>
        <v>LAEG</v>
      </c>
      <c r="C111" s="89" t="str">
        <f>IF(ACCEPTED_CODES!$R$2=8,K111,(IF(ACCEPTED_CODES!$R$2=1,D111,(IF(ACCEPTED_CODES!$R$2=2,E111,(IF(ACCEPTED_CODES!$R$2=3,Species_by_Region!F111,(IF(ACCEPTED_CODES!$R$2=4,Species_by_Region!G111,(IF(ACCEPTED_CODES!$R$2=5,Species_by_Region!H111,(IF(ACCEPTED_CODES!$R$2=6,Species_by_Region!I111)))))))))))))</f>
        <v>LAEG</v>
      </c>
      <c r="D111" s="241" t="s">
        <v>1710</v>
      </c>
      <c r="E111" s="89" t="s">
        <v>2419</v>
      </c>
      <c r="F111" s="215" t="s">
        <v>143</v>
      </c>
      <c r="G111" s="215" t="s">
        <v>140</v>
      </c>
      <c r="H111" s="215" t="s">
        <v>143</v>
      </c>
      <c r="I111" s="89" t="s">
        <v>141</v>
      </c>
      <c r="K111" s="241" t="s">
        <v>1707</v>
      </c>
    </row>
    <row r="112" spans="1:11" ht="15.5" x14ac:dyDescent="0.3">
      <c r="A112" s="89" t="str">
        <f t="shared" si="8"/>
        <v>LAIN</v>
      </c>
      <c r="B112" s="89" t="str">
        <f t="shared" si="9"/>
        <v>LAIN</v>
      </c>
      <c r="C112" s="89" t="str">
        <f>IF(ACCEPTED_CODES!$R$2=8,K112,(IF(ACCEPTED_CODES!$R$2=1,D112,(IF(ACCEPTED_CODES!$R$2=2,E112,(IF(ACCEPTED_CODES!$R$2=3,Species_by_Region!F112,(IF(ACCEPTED_CODES!$R$2=4,Species_by_Region!G112,(IF(ACCEPTED_CODES!$R$2=5,Species_by_Region!H112,(IF(ACCEPTED_CODES!$R$2=6,Species_by_Region!I112)))))))))))))</f>
        <v>LAIN</v>
      </c>
      <c r="D112" s="241" t="s">
        <v>1711</v>
      </c>
      <c r="E112" s="89" t="s">
        <v>742</v>
      </c>
      <c r="F112" s="215" t="s">
        <v>144</v>
      </c>
      <c r="G112" s="215" t="s">
        <v>141</v>
      </c>
      <c r="H112" s="215" t="s">
        <v>144</v>
      </c>
      <c r="I112" s="89" t="s">
        <v>142</v>
      </c>
      <c r="K112" s="241" t="s">
        <v>1709</v>
      </c>
    </row>
    <row r="113" spans="1:11" ht="15.5" x14ac:dyDescent="0.3">
      <c r="A113" s="89" t="str">
        <f t="shared" si="8"/>
        <v>LASE</v>
      </c>
      <c r="B113" s="89" t="str">
        <f t="shared" si="9"/>
        <v>LASE</v>
      </c>
      <c r="C113" s="89" t="str">
        <f>IF(ACCEPTED_CODES!$R$2=8,K113,(IF(ACCEPTED_CODES!$R$2=1,D113,(IF(ACCEPTED_CODES!$R$2=2,E113,(IF(ACCEPTED_CODES!$R$2=3,Species_by_Region!F113,(IF(ACCEPTED_CODES!$R$2=4,Species_by_Region!G113,(IF(ACCEPTED_CODES!$R$2=5,Species_by_Region!H113,(IF(ACCEPTED_CODES!$R$2=6,Species_by_Region!I113)))))))))))))</f>
        <v>LASE</v>
      </c>
      <c r="D113" s="241" t="s">
        <v>1712</v>
      </c>
      <c r="E113" s="89" t="s">
        <v>137</v>
      </c>
      <c r="F113" s="215" t="s">
        <v>145</v>
      </c>
      <c r="G113" s="215" t="s">
        <v>142</v>
      </c>
      <c r="H113" s="215" t="s">
        <v>145</v>
      </c>
      <c r="I113" s="89" t="s">
        <v>1710</v>
      </c>
      <c r="K113" s="241" t="s">
        <v>141</v>
      </c>
    </row>
    <row r="114" spans="1:11" ht="15.5" x14ac:dyDescent="0.3">
      <c r="A114" s="89" t="str">
        <f t="shared" si="8"/>
        <v>LAXA</v>
      </c>
      <c r="B114" s="89" t="str">
        <f t="shared" si="9"/>
        <v>LAXA</v>
      </c>
      <c r="C114" s="89" t="str">
        <f>IF(ACCEPTED_CODES!$R$2=8,K114,(IF(ACCEPTED_CODES!$R$2=1,D114,(IF(ACCEPTED_CODES!$R$2=2,E114,(IF(ACCEPTED_CODES!$R$2=3,Species_by_Region!F114,(IF(ACCEPTED_CODES!$R$2=4,Species_by_Region!G114,(IF(ACCEPTED_CODES!$R$2=5,Species_by_Region!H114,(IF(ACCEPTED_CODES!$R$2=6,Species_by_Region!I114)))))))))))))</f>
        <v>LAXA</v>
      </c>
      <c r="D114" s="241" t="s">
        <v>1713</v>
      </c>
      <c r="E114" s="89" t="s">
        <v>2420</v>
      </c>
      <c r="F114" s="215" t="s">
        <v>761</v>
      </c>
      <c r="G114" s="215" t="s">
        <v>143</v>
      </c>
      <c r="H114" s="215" t="s">
        <v>2010</v>
      </c>
      <c r="I114" s="89" t="s">
        <v>2015</v>
      </c>
      <c r="K114" s="241" t="s">
        <v>2388</v>
      </c>
    </row>
    <row r="115" spans="1:11" ht="15.5" x14ac:dyDescent="0.3">
      <c r="A115" s="89" t="str">
        <f t="shared" si="8"/>
        <v>LENI</v>
      </c>
      <c r="B115" s="89" t="str">
        <f t="shared" si="9"/>
        <v>LENI</v>
      </c>
      <c r="C115" s="89" t="str">
        <f>IF(ACCEPTED_CODES!$R$2=8,K115,(IF(ACCEPTED_CODES!$R$2=1,D115,(IF(ACCEPTED_CODES!$R$2=2,E115,(IF(ACCEPTED_CODES!$R$2=3,Species_by_Region!F115,(IF(ACCEPTED_CODES!$R$2=4,Species_by_Region!G115,(IF(ACCEPTED_CODES!$R$2=5,Species_by_Region!H115,(IF(ACCEPTED_CODES!$R$2=6,Species_by_Region!I115)))))))))))))</f>
        <v>LENI</v>
      </c>
      <c r="D115" s="241" t="s">
        <v>761</v>
      </c>
      <c r="E115" s="89" t="s">
        <v>2421</v>
      </c>
      <c r="F115" s="215" t="s">
        <v>2010</v>
      </c>
      <c r="G115" s="215" t="s">
        <v>144</v>
      </c>
      <c r="H115" s="215" t="s">
        <v>146</v>
      </c>
      <c r="I115" s="89" t="s">
        <v>1717</v>
      </c>
      <c r="K115" s="241" t="s">
        <v>2427</v>
      </c>
    </row>
    <row r="116" spans="1:11" ht="15.5" x14ac:dyDescent="0.3">
      <c r="A116" s="89" t="str">
        <f t="shared" si="8"/>
        <v>LEYE</v>
      </c>
      <c r="B116" s="89" t="str">
        <f t="shared" si="9"/>
        <v>LEYE</v>
      </c>
      <c r="C116" s="89" t="str">
        <f>IF(ACCEPTED_CODES!$R$2=8,K116,(IF(ACCEPTED_CODES!$R$2=1,D116,(IF(ACCEPTED_CODES!$R$2=2,E116,(IF(ACCEPTED_CODES!$R$2=3,Species_by_Region!F116,(IF(ACCEPTED_CODES!$R$2=4,Species_by_Region!G116,(IF(ACCEPTED_CODES!$R$2=5,Species_by_Region!H116,(IF(ACCEPTED_CODES!$R$2=6,Species_by_Region!I116)))))))))))))</f>
        <v>LEYE</v>
      </c>
      <c r="D116" s="218" t="s">
        <v>146</v>
      </c>
      <c r="E116" s="89" t="s">
        <v>2422</v>
      </c>
      <c r="F116" s="215" t="s">
        <v>146</v>
      </c>
      <c r="G116" s="215" t="s">
        <v>145</v>
      </c>
      <c r="H116" s="215" t="s">
        <v>164</v>
      </c>
      <c r="I116" s="89" t="s">
        <v>1711</v>
      </c>
      <c r="K116" s="241" t="s">
        <v>1710</v>
      </c>
    </row>
    <row r="117" spans="1:11" ht="15.5" x14ac:dyDescent="0.3">
      <c r="A117" s="89" t="str">
        <f t="shared" si="8"/>
        <v>MACA</v>
      </c>
      <c r="B117" s="89" t="str">
        <f t="shared" si="9"/>
        <v>MACA</v>
      </c>
      <c r="C117" s="89" t="str">
        <f>IF(ACCEPTED_CODES!$R$2=8,K117,(IF(ACCEPTED_CODES!$R$2=1,D117,(IF(ACCEPTED_CODES!$R$2=2,E117,(IF(ACCEPTED_CODES!$R$2=3,Species_by_Region!F117,(IF(ACCEPTED_CODES!$R$2=4,Species_by_Region!G117,(IF(ACCEPTED_CODES!$R$2=5,Species_by_Region!H117,(IF(ACCEPTED_CODES!$R$2=6,Species_by_Region!I117)))))))))))))</f>
        <v>MACA</v>
      </c>
      <c r="D117" s="218" t="s">
        <v>164</v>
      </c>
      <c r="E117" s="89" t="s">
        <v>2423</v>
      </c>
      <c r="F117" s="215" t="s">
        <v>164</v>
      </c>
      <c r="G117" s="215" t="s">
        <v>761</v>
      </c>
      <c r="H117" s="215" t="s">
        <v>165</v>
      </c>
      <c r="I117" s="89" t="s">
        <v>1712</v>
      </c>
      <c r="K117" s="241" t="s">
        <v>1711</v>
      </c>
    </row>
    <row r="118" spans="1:11" ht="15.5" x14ac:dyDescent="0.3">
      <c r="A118" s="89" t="str">
        <f t="shared" si="8"/>
        <v>MOMO</v>
      </c>
      <c r="B118" s="89" t="str">
        <f t="shared" si="9"/>
        <v>MOMO</v>
      </c>
      <c r="C118" s="89" t="str">
        <f>IF(ACCEPTED_CODES!$R$2=8,K118,(IF(ACCEPTED_CODES!$R$2=1,D118,(IF(ACCEPTED_CODES!$R$2=2,E118,(IF(ACCEPTED_CODES!$R$2=3,Species_by_Region!F118,(IF(ACCEPTED_CODES!$R$2=4,Species_by_Region!G118,(IF(ACCEPTED_CODES!$R$2=5,Species_by_Region!H118,(IF(ACCEPTED_CODES!$R$2=6,Species_by_Region!I118)))))))))))))</f>
        <v>MOMO</v>
      </c>
      <c r="D118" s="218" t="s">
        <v>165</v>
      </c>
      <c r="E118" s="89" t="s">
        <v>782</v>
      </c>
      <c r="F118" s="215" t="s">
        <v>165</v>
      </c>
      <c r="G118" s="215" t="s">
        <v>2010</v>
      </c>
      <c r="H118" s="215" t="s">
        <v>262</v>
      </c>
      <c r="I118" s="89" t="s">
        <v>144</v>
      </c>
      <c r="K118" s="241" t="s">
        <v>1712</v>
      </c>
    </row>
    <row r="119" spans="1:11" ht="15.5" x14ac:dyDescent="0.3">
      <c r="A119" s="89" t="str">
        <f t="shared" si="8"/>
        <v>MOME</v>
      </c>
      <c r="B119" s="89" t="str">
        <f t="shared" si="9"/>
        <v>MOME</v>
      </c>
      <c r="C119" s="89" t="str">
        <f>IF(ACCEPTED_CODES!$R$2=8,K119,(IF(ACCEPTED_CODES!$R$2=1,D119,(IF(ACCEPTED_CODES!$R$2=2,E119,(IF(ACCEPTED_CODES!$R$2=3,Species_by_Region!F119,(IF(ACCEPTED_CODES!$R$2=4,Species_by_Region!G119,(IF(ACCEPTED_CODES!$R$2=5,Species_by_Region!H119,(IF(ACCEPTED_CODES!$R$2=6,Species_by_Region!I119)))))))))))))</f>
        <v>MOME</v>
      </c>
      <c r="D119" s="218" t="s">
        <v>262</v>
      </c>
      <c r="E119" s="89" t="s">
        <v>2424</v>
      </c>
      <c r="F119" s="215" t="s">
        <v>262</v>
      </c>
      <c r="G119" s="215" t="s">
        <v>146</v>
      </c>
      <c r="H119" s="241" t="str">
        <f t="shared" ref="H119:H134" si="10">LOWER(H98)</f>
        <v>cora</v>
      </c>
      <c r="I119" s="89" t="s">
        <v>1718</v>
      </c>
      <c r="K119" s="241" t="s">
        <v>2428</v>
      </c>
    </row>
    <row r="120" spans="1:11" ht="15.5" x14ac:dyDescent="0.3">
      <c r="A120" s="89" t="str">
        <f t="shared" si="8"/>
        <v>MAUR</v>
      </c>
      <c r="B120" s="89" t="str">
        <f t="shared" si="9"/>
        <v>MAUR</v>
      </c>
      <c r="C120" s="89" t="str">
        <f>IF(ACCEPTED_CODES!$R$2=8,K120,(IF(ACCEPTED_CODES!$R$2=1,D120,(IF(ACCEPTED_CODES!$R$2=2,E120,(IF(ACCEPTED_CODES!$R$2=3,Species_by_Region!F120,(IF(ACCEPTED_CODES!$R$2=4,Species_by_Region!G120,(IF(ACCEPTED_CODES!$R$2=5,Species_by_Region!H120,(IF(ACCEPTED_CODES!$R$2=6,Species_by_Region!I120)))))))))))))</f>
        <v>MAUR</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str">
        <f t="shared" si="8"/>
        <v>MAUS</v>
      </c>
      <c r="B121" s="89" t="str">
        <f t="shared" si="9"/>
        <v>MAUS</v>
      </c>
      <c r="C121" s="89" t="str">
        <f>IF(ACCEPTED_CODES!$R$2=8,K121,(IF(ACCEPTED_CODES!$R$2=1,D121,(IF(ACCEPTED_CODES!$R$2=2,E121,(IF(ACCEPTED_CODES!$R$2=3,Species_by_Region!F121,(IF(ACCEPTED_CODES!$R$2=4,Species_by_Region!G121,(IF(ACCEPTED_CODES!$R$2=5,Species_by_Region!H121,(IF(ACCEPTED_CODES!$R$2=6,Species_by_Region!I121)))))))))))))</f>
        <v>MAUS</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str">
        <f t="shared" si="8"/>
        <v>MYCA</v>
      </c>
      <c r="B122" s="89" t="str">
        <f t="shared" si="9"/>
        <v>MYCA</v>
      </c>
      <c r="C122" s="89" t="str">
        <f>IF(ACCEPTED_CODES!$R$2=8,K122,(IF(ACCEPTED_CODES!$R$2=1,D122,(IF(ACCEPTED_CODES!$R$2=2,E122,(IF(ACCEPTED_CODES!$R$2=3,Species_by_Region!F122,(IF(ACCEPTED_CODES!$R$2=4,Species_by_Region!G122,(IF(ACCEPTED_CODES!$R$2=5,Species_by_Region!H122,(IF(ACCEPTED_CODES!$R$2=6,Species_by_Region!I122)))))))))))))</f>
        <v>MYCA</v>
      </c>
      <c r="D122" s="89" t="str">
        <f t="shared" si="12"/>
        <v>epfu</v>
      </c>
      <c r="E122" s="89" t="s">
        <v>1707</v>
      </c>
      <c r="F122" s="241" t="str">
        <f t="shared" si="11"/>
        <v>coin</v>
      </c>
      <c r="G122" s="215" t="s">
        <v>262</v>
      </c>
      <c r="H122" s="241" t="str">
        <f t="shared" si="10"/>
        <v>lano</v>
      </c>
      <c r="I122" s="89" t="s">
        <v>761</v>
      </c>
      <c r="K122" s="241" t="s">
        <v>761</v>
      </c>
    </row>
    <row r="123" spans="1:11" x14ac:dyDescent="0.3">
      <c r="A123" s="89" t="str">
        <f t="shared" si="8"/>
        <v>MYCI</v>
      </c>
      <c r="B123" s="89" t="str">
        <f t="shared" si="9"/>
        <v>MYCI</v>
      </c>
      <c r="C123" s="89" t="str">
        <f>IF(ACCEPTED_CODES!$R$2=8,K123,(IF(ACCEPTED_CODES!$R$2=1,D123,(IF(ACCEPTED_CODES!$R$2=2,E123,(IF(ACCEPTED_CODES!$R$2=3,Species_by_Region!F123,(IF(ACCEPTED_CODES!$R$2=4,Species_by_Region!G123,(IF(ACCEPTED_CODES!$R$2=5,Species_by_Region!H123,(IF(ACCEPTED_CODES!$R$2=6,Species_by_Region!I123)))))))))))))</f>
        <v>MYCI</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str">
        <f t="shared" si="8"/>
        <v>MYEV</v>
      </c>
      <c r="B124" s="89" t="str">
        <f t="shared" si="9"/>
        <v>MYEV</v>
      </c>
      <c r="C124" s="89" t="str">
        <f>IF(ACCEPTED_CODES!$R$2=8,K124,(IF(ACCEPTED_CODES!$R$2=1,D124,(IF(ACCEPTED_CODES!$R$2=2,E124,(IF(ACCEPTED_CODES!$R$2=3,Species_by_Region!F124,(IF(ACCEPTED_CODES!$R$2=4,Species_by_Region!G124,(IF(ACCEPTED_CODES!$R$2=5,Species_by_Region!H124,(IF(ACCEPTED_CODES!$R$2=6,Species_by_Region!I124)))))))))))))</f>
        <v>MYEV</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str">
        <f t="shared" si="8"/>
        <v>MYGR</v>
      </c>
      <c r="B125" s="89" t="str">
        <f t="shared" si="9"/>
        <v>MYGR</v>
      </c>
      <c r="C125" s="89" t="str">
        <f>IF(ACCEPTED_CODES!$R$2=8,K125,(IF(ACCEPTED_CODES!$R$2=1,D125,(IF(ACCEPTED_CODES!$R$2=2,E125,(IF(ACCEPTED_CODES!$R$2=3,Species_by_Region!F125,(IF(ACCEPTED_CODES!$R$2=4,Species_by_Region!G125,(IF(ACCEPTED_CODES!$R$2=5,Species_by_Region!H125,(IF(ACCEPTED_CODES!$R$2=6,Species_by_Region!I125)))))))))))))</f>
        <v>MYGR</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str">
        <f t="shared" si="8"/>
        <v>MYLE</v>
      </c>
      <c r="B126" s="89" t="str">
        <f t="shared" si="9"/>
        <v>MYLE</v>
      </c>
      <c r="C126" s="89" t="str">
        <f>IF(ACCEPTED_CODES!$R$2=8,K126,(IF(ACCEPTED_CODES!$R$2=1,D126,(IF(ACCEPTED_CODES!$R$2=2,E126,(IF(ACCEPTED_CODES!$R$2=3,Species_by_Region!F126,(IF(ACCEPTED_CODES!$R$2=4,Species_by_Region!G126,(IF(ACCEPTED_CODES!$R$2=5,Species_by_Region!H126,(IF(ACCEPTED_CODES!$R$2=6,Species_by_Region!I126)))))))))))))</f>
        <v>MYLE</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str">
        <f t="shared" si="8"/>
        <v>MYLU</v>
      </c>
      <c r="B127" s="89" t="str">
        <f t="shared" si="9"/>
        <v>MYLU</v>
      </c>
      <c r="C127" s="89" t="str">
        <f>IF(ACCEPTED_CODES!$R$2=8,K127,(IF(ACCEPTED_CODES!$R$2=1,D127,(IF(ACCEPTED_CODES!$R$2=2,E127,(IF(ACCEPTED_CODES!$R$2=3,Species_by_Region!F127,(IF(ACCEPTED_CODES!$R$2=4,Species_by_Region!G127,(IF(ACCEPTED_CODES!$R$2=5,Species_by_Region!H127,(IF(ACCEPTED_CODES!$R$2=6,Species_by_Region!I127)))))))))))))</f>
        <v>MYLU</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str">
        <f t="shared" si="8"/>
        <v>MYME</v>
      </c>
      <c r="B128" s="89" t="str">
        <f t="shared" si="9"/>
        <v>MYME</v>
      </c>
      <c r="C128" s="89" t="str">
        <f>IF(ACCEPTED_CODES!$R$2=8,K128,(IF(ACCEPTED_CODES!$R$2=1,D128,(IF(ACCEPTED_CODES!$R$2=2,E128,(IF(ACCEPTED_CODES!$R$2=3,Species_by_Region!F128,(IF(ACCEPTED_CODES!$R$2=4,Species_by_Region!G128,(IF(ACCEPTED_CODES!$R$2=5,Species_by_Region!H128,(IF(ACCEPTED_CODES!$R$2=6,Species_by_Region!I128)))))))))))))</f>
        <v>MYME</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str">
        <f t="shared" si="8"/>
        <v>MYOC</v>
      </c>
      <c r="B129" s="89" t="str">
        <f t="shared" si="9"/>
        <v>MYOC</v>
      </c>
      <c r="C129" s="89" t="str">
        <f>IF(ACCEPTED_CODES!$R$2=8,K129,(IF(ACCEPTED_CODES!$R$2=1,D129,(IF(ACCEPTED_CODES!$R$2=2,E129,(IF(ACCEPTED_CODES!$R$2=3,Species_by_Region!F129,(IF(ACCEPTED_CODES!$R$2=4,Species_by_Region!G129,(IF(ACCEPTED_CODES!$R$2=5,Species_by_Region!H129,(IF(ACCEPTED_CODES!$R$2=6,Species_by_Region!I129)))))))))))))</f>
        <v>MYOC</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str">
        <f t="shared" si="8"/>
        <v>MYSE</v>
      </c>
      <c r="B130" s="89" t="str">
        <f t="shared" si="9"/>
        <v>MYSE</v>
      </c>
      <c r="C130" s="89" t="str">
        <f>IF(ACCEPTED_CODES!$R$2=8,K130,(IF(ACCEPTED_CODES!$R$2=1,D130,(IF(ACCEPTED_CODES!$R$2=2,E130,(IF(ACCEPTED_CODES!$R$2=3,Species_by_Region!F130,(IF(ACCEPTED_CODES!$R$2=4,Species_by_Region!G130,(IF(ACCEPTED_CODES!$R$2=5,Species_by_Region!H130,(IF(ACCEPTED_CODES!$R$2=6,Species_by_Region!I130)))))))))))))</f>
        <v>MYSE</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str">
        <f t="shared" si="8"/>
        <v>MYTH</v>
      </c>
      <c r="B131" s="89" t="str">
        <f t="shared" si="9"/>
        <v>MYTH</v>
      </c>
      <c r="C131" s="89" t="str">
        <f>IF(ACCEPTED_CODES!$R$2=8,K131,(IF(ACCEPTED_CODES!$R$2=1,D131,(IF(ACCEPTED_CODES!$R$2=2,E131,(IF(ACCEPTED_CODES!$R$2=3,Species_by_Region!F131,(IF(ACCEPTED_CODES!$R$2=4,Species_by_Region!G131,(IF(ACCEPTED_CODES!$R$2=5,Species_by_Region!H131,(IF(ACCEPTED_CODES!$R$2=6,Species_by_Region!I131)))))))))))))</f>
        <v>MYTH</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str">
        <f t="shared" si="8"/>
        <v>MYVE</v>
      </c>
      <c r="B132" s="89" t="str">
        <f t="shared" si="9"/>
        <v>MYVE</v>
      </c>
      <c r="C132" s="89" t="str">
        <f>IF(ACCEPTED_CODES!$R$2=8,K132,(IF(ACCEPTED_CODES!$R$2=1,D132,(IF(ACCEPTED_CODES!$R$2=2,E132,(IF(ACCEPTED_CODES!$R$2=3,Species_by_Region!F132,(IF(ACCEPTED_CODES!$R$2=4,Species_by_Region!G132,(IF(ACCEPTED_CODES!$R$2=5,Species_by_Region!H132,(IF(ACCEPTED_CODES!$R$2=6,Species_by_Region!I132)))))))))))))</f>
        <v>MYVE</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str">
        <f t="shared" si="8"/>
        <v>MYVO</v>
      </c>
      <c r="B133" s="89" t="str">
        <f t="shared" si="9"/>
        <v>MYVO</v>
      </c>
      <c r="C133" s="89" t="str">
        <f>IF(ACCEPTED_CODES!$R$2=8,K133,(IF(ACCEPTED_CODES!$R$2=1,D133,(IF(ACCEPTED_CODES!$R$2=2,E133,(IF(ACCEPTED_CODES!$R$2=3,Species_by_Region!F133,(IF(ACCEPTED_CODES!$R$2=4,Species_by_Region!G133,(IF(ACCEPTED_CODES!$R$2=5,Species_by_Region!H133,(IF(ACCEPTED_CODES!$R$2=6,Species_by_Region!I133)))))))))))))</f>
        <v>MYVO</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str">
        <f t="shared" si="8"/>
        <v>MYYU</v>
      </c>
      <c r="B134" s="89" t="str">
        <f t="shared" si="9"/>
        <v>MYYU</v>
      </c>
      <c r="C134" s="89" t="str">
        <f>IF(ACCEPTED_CODES!$R$2=8,K134,(IF(ACCEPTED_CODES!$R$2=1,D134,(IF(ACCEPTED_CODES!$R$2=2,E134,(IF(ACCEPTED_CODES!$R$2=3,Species_by_Region!F134,(IF(ACCEPTED_CODES!$R$2=4,Species_by_Region!G134,(IF(ACCEPTED_CODES!$R$2=5,Species_by_Region!H134,(IF(ACCEPTED_CODES!$R$2=6,Species_by_Region!I134)))))))))))))</f>
        <v>MYYU</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str">
        <f t="shared" si="8"/>
        <v>NYHU</v>
      </c>
      <c r="B135" s="89" t="str">
        <f t="shared" si="9"/>
        <v>NYHU</v>
      </c>
      <c r="C135" s="89" t="str">
        <f>IF(ACCEPTED_CODES!$R$2=8,K135,(IF(ACCEPTED_CODES!$R$2=1,D135,(IF(ACCEPTED_CODES!$R$2=2,E135,(IF(ACCEPTED_CODES!$R$2=3,Species_by_Region!F135,(IF(ACCEPTED_CODES!$R$2=4,Species_by_Region!G135,(IF(ACCEPTED_CODES!$R$2=5,Species_by_Region!H135,(IF(ACCEPTED_CODES!$R$2=6,Species_by_Region!I135)))))))))))))</f>
        <v>NYHU</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str">
        <f t="shared" si="8"/>
        <v>NYFE</v>
      </c>
      <c r="B136" s="89" t="str">
        <f t="shared" si="9"/>
        <v>NYFE</v>
      </c>
      <c r="C136" s="89" t="str">
        <f>IF(ACCEPTED_CODES!$R$2=8,K136,(IF(ACCEPTED_CODES!$R$2=1,D136,(IF(ACCEPTED_CODES!$R$2=2,E136,(IF(ACCEPTED_CODES!$R$2=3,Species_by_Region!F136,(IF(ACCEPTED_CODES!$R$2=4,Species_by_Region!G136,(IF(ACCEPTED_CODES!$R$2=5,Species_by_Region!H136,(IF(ACCEPTED_CODES!$R$2=6,Species_by_Region!I136)))))))))))))</f>
        <v>NYFE</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str">
        <f t="shared" si="8"/>
        <v>NYMA</v>
      </c>
      <c r="B137" s="89" t="str">
        <f t="shared" si="9"/>
        <v>NYMA</v>
      </c>
      <c r="C137" s="89" t="str">
        <f>IF(ACCEPTED_CODES!$R$2=8,K137,(IF(ACCEPTED_CODES!$R$2=1,D137,(IF(ACCEPTED_CODES!$R$2=2,E137,(IF(ACCEPTED_CODES!$R$2=3,Species_by_Region!F137,(IF(ACCEPTED_CODES!$R$2=4,Species_by_Region!G137,(IF(ACCEPTED_CODES!$R$2=5,Species_by_Region!H137,(IF(ACCEPTED_CODES!$R$2=6,Species_by_Region!I137)))))))))))))</f>
        <v>NYMA</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str">
        <f t="shared" si="8"/>
        <v>PAHE</v>
      </c>
      <c r="B138" s="89" t="str">
        <f t="shared" si="9"/>
        <v>PAHE</v>
      </c>
      <c r="C138" s="89" t="str">
        <f>IF(ACCEPTED_CODES!$R$2=8,K138,(IF(ACCEPTED_CODES!$R$2=1,D138,(IF(ACCEPTED_CODES!$R$2=2,E138,(IF(ACCEPTED_CODES!$R$2=3,Species_by_Region!F138,(IF(ACCEPTED_CODES!$R$2=4,Species_by_Region!G138,(IF(ACCEPTED_CODES!$R$2=5,Species_by_Region!H138,(IF(ACCEPTED_CODES!$R$2=6,Species_by_Region!I138)))))))))))))</f>
        <v>PAHE</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str">
        <f t="shared" si="8"/>
        <v>PESU</v>
      </c>
      <c r="B139" s="89" t="str">
        <f t="shared" si="9"/>
        <v>PESU</v>
      </c>
      <c r="C139" s="89" t="str">
        <f>IF(ACCEPTED_CODES!$R$2=8,K139,(IF(ACCEPTED_CODES!$R$2=1,D139,(IF(ACCEPTED_CODES!$R$2=2,E139,(IF(ACCEPTED_CODES!$R$2=3,Species_by_Region!F139,(IF(ACCEPTED_CODES!$R$2=4,Species_by_Region!G139,(IF(ACCEPTED_CODES!$R$2=5,Species_by_Region!H139,(IF(ACCEPTED_CODES!$R$2=6,Species_by_Region!I139)))))))))))))</f>
        <v>PESU</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str">
        <f t="shared" si="8"/>
        <v>TABR</v>
      </c>
      <c r="B140" s="89" t="str">
        <f t="shared" si="9"/>
        <v>TABR</v>
      </c>
      <c r="C140" s="89" t="str">
        <f>IF(ACCEPTED_CODES!$R$2=8,K140,(IF(ACCEPTED_CODES!$R$2=1,D140,(IF(ACCEPTED_CODES!$R$2=2,E140,(IF(ACCEPTED_CODES!$R$2=3,Species_by_Region!F140,(IF(ACCEPTED_CODES!$R$2=4,Species_by_Region!G140,(IF(ACCEPTED_CODES!$R$2=5,Species_by_Region!H140,(IF(ACCEPTED_CODES!$R$2=6,Species_by_Region!I140)))))))))))))</f>
        <v>TABR</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str">
        <f t="shared" si="8"/>
        <v>UNKN</v>
      </c>
      <c r="B141" s="89" t="str">
        <f t="shared" si="9"/>
        <v>UNKN</v>
      </c>
      <c r="C141" s="89" t="str">
        <f>IF(ACCEPTED_CODES!$R$2=8,K141,(IF(ACCEPTED_CODES!$R$2=1,D141,(IF(ACCEPTED_CODES!$R$2=2,E141,(IF(ACCEPTED_CODES!$R$2=3,Species_by_Region!F141,(IF(ACCEPTED_CODES!$R$2=4,Species_by_Region!G141,(IF(ACCEPTED_CODES!$R$2=5,Species_by_Region!H141,(IF(ACCEPTED_CODES!$R$2=6,Species_by_Region!I141)))))))))))))</f>
        <v>UNKN</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str">
        <f t="shared" ref="A142:A161" si="16">B142</f>
        <v>UNMY</v>
      </c>
      <c r="B142" s="89" t="str">
        <f t="shared" ref="B142:B161" si="17">IF(C142=0,"",C142)</f>
        <v>UNMY</v>
      </c>
      <c r="C142" s="89" t="str">
        <f>IF(ACCEPTED_CODES!$R$2=8,K142,(IF(ACCEPTED_CODES!$R$2=1,D142,(IF(ACCEPTED_CODES!$R$2=2,E142,(IF(ACCEPTED_CODES!$R$2=3,Species_by_Region!F142,(IF(ACCEPTED_CODES!$R$2=4,Species_by_Region!G142,(IF(ACCEPTED_CODES!$R$2=5,Species_by_Region!H142,(IF(ACCEPTED_CODES!$R$2=6,Species_by_Region!I142)))))))))))))</f>
        <v>UNMY</v>
      </c>
      <c r="E142" s="89" t="s">
        <v>164</v>
      </c>
      <c r="G142" s="89" t="str">
        <f t="shared" si="13"/>
        <v>tabr</v>
      </c>
      <c r="I142" s="89" t="str">
        <f t="shared" si="14"/>
        <v>myth</v>
      </c>
      <c r="K142" s="89" t="str">
        <f t="shared" si="15"/>
        <v>mylu</v>
      </c>
    </row>
    <row r="143" spans="1:11" x14ac:dyDescent="0.3">
      <c r="A143" s="89" t="str">
        <f t="shared" si="16"/>
        <v>UNLA</v>
      </c>
      <c r="B143" s="89" t="str">
        <f t="shared" si="17"/>
        <v>UNLA</v>
      </c>
      <c r="C143" s="89" t="str">
        <f>IF(ACCEPTED_CODES!$R$2=8,K143,(IF(ACCEPTED_CODES!$R$2=1,D143,(IF(ACCEPTED_CODES!$R$2=2,E143,(IF(ACCEPTED_CODES!$R$2=3,Species_by_Region!F143,(IF(ACCEPTED_CODES!$R$2=4,Species_by_Region!G143,(IF(ACCEPTED_CODES!$R$2=5,Species_by_Region!H143,(IF(ACCEPTED_CODES!$R$2=6,Species_by_Region!I143)))))))))))))</f>
        <v>UNLA</v>
      </c>
      <c r="E143" s="89" t="s">
        <v>165</v>
      </c>
      <c r="G143" s="89" t="s">
        <v>2013</v>
      </c>
      <c r="I143" s="89" t="s">
        <v>2018</v>
      </c>
      <c r="K143" s="89" t="str">
        <f t="shared" si="15"/>
        <v>myme</v>
      </c>
    </row>
    <row r="144" spans="1:11" x14ac:dyDescent="0.3">
      <c r="A144" s="89" t="str">
        <f t="shared" si="16"/>
        <v>NOBATS</v>
      </c>
      <c r="B144" s="89" t="str">
        <f t="shared" si="17"/>
        <v>NOBATS</v>
      </c>
      <c r="C144" s="89" t="str">
        <f>IF(ACCEPTED_CODES!$R$2=8,K144,(IF(ACCEPTED_CODES!$R$2=1,D144,(IF(ACCEPTED_CODES!$R$2=2,E144,(IF(ACCEPTED_CODES!$R$2=3,Species_by_Region!F144,(IF(ACCEPTED_CODES!$R$2=4,Species_by_Region!G144,(IF(ACCEPTED_CODES!$R$2=5,Species_by_Region!H144,(IF(ACCEPTED_CODES!$R$2=6,Species_by_Region!I144)))))))))))))</f>
        <v>NOBATS</v>
      </c>
      <c r="E144" s="89" t="s">
        <v>262</v>
      </c>
      <c r="G144" s="89" t="str">
        <f>LOWER(G119)</f>
        <v>unkn</v>
      </c>
      <c r="I144" s="89" t="str">
        <f t="shared" ref="I144:I155" si="18">LOWER(I115)</f>
        <v>myve</v>
      </c>
      <c r="K144" s="89" t="str">
        <f t="shared" si="15"/>
        <v>myoc</v>
      </c>
    </row>
    <row r="145" spans="1:11" x14ac:dyDescent="0.3">
      <c r="A145" s="89" t="str">
        <f t="shared" si="16"/>
        <v>anpa</v>
      </c>
      <c r="B145" s="89" t="str">
        <f t="shared" si="17"/>
        <v>anpa</v>
      </c>
      <c r="C145" s="89" t="str">
        <f>IF(ACCEPTED_CODES!$R$2=8,K145,(IF(ACCEPTED_CODES!$R$2=1,D145,(IF(ACCEPTED_CODES!$R$2=2,E145,(IF(ACCEPTED_CODES!$R$2=3,Species_by_Region!F145,(IF(ACCEPTED_CODES!$R$2=4,Species_by_Region!G145,(IF(ACCEPTED_CODES!$R$2=5,Species_by_Region!H145,(IF(ACCEPTED_CODES!$R$2=6,Species_by_Region!I145)))))))))))))</f>
        <v>anpa</v>
      </c>
      <c r="E145" s="89" t="s">
        <v>2435</v>
      </c>
      <c r="G145" s="89" t="str">
        <f>LOWER(G120)</f>
        <v>unmy</v>
      </c>
      <c r="I145" s="89" t="str">
        <f t="shared" si="18"/>
        <v>myvo</v>
      </c>
      <c r="K145" s="89" t="str">
        <f t="shared" si="15"/>
        <v>myth</v>
      </c>
    </row>
    <row r="146" spans="1:11" x14ac:dyDescent="0.3">
      <c r="A146" s="89" t="str">
        <f t="shared" si="16"/>
        <v>chme</v>
      </c>
      <c r="B146" s="89" t="str">
        <f t="shared" si="17"/>
        <v>chme</v>
      </c>
      <c r="C146" s="89" t="str">
        <f>IF(ACCEPTED_CODES!$R$2=8,K146,(IF(ACCEPTED_CODES!$R$2=1,D146,(IF(ACCEPTED_CODES!$R$2=2,E146,(IF(ACCEPTED_CODES!$R$2=3,Species_by_Region!F146,(IF(ACCEPTED_CODES!$R$2=4,Species_by_Region!G146,(IF(ACCEPTED_CODES!$R$2=5,Species_by_Region!H146,(IF(ACCEPTED_CODES!$R$2=6,Species_by_Region!I146)))))))))))))</f>
        <v>chme</v>
      </c>
      <c r="E146" s="89" t="s">
        <v>2436</v>
      </c>
      <c r="G146" s="89" t="str">
        <f>LOWER(G121)</f>
        <v>unla</v>
      </c>
      <c r="I146" s="89" t="str">
        <f t="shared" si="18"/>
        <v>myyu</v>
      </c>
      <c r="K146" s="89" t="str">
        <f t="shared" si="15"/>
        <v>myvo</v>
      </c>
    </row>
    <row r="147" spans="1:11" x14ac:dyDescent="0.3">
      <c r="A147" s="89" t="str">
        <f t="shared" si="16"/>
        <v>cora</v>
      </c>
      <c r="B147" s="89" t="str">
        <f t="shared" si="17"/>
        <v>cora</v>
      </c>
      <c r="C147" s="89" t="str">
        <f>IF(ACCEPTED_CODES!$R$2=8,K147,(IF(ACCEPTED_CODES!$R$2=1,D147,(IF(ACCEPTED_CODES!$R$2=2,E147,(IF(ACCEPTED_CODES!$R$2=3,Species_by_Region!F147,(IF(ACCEPTED_CODES!$R$2=4,Species_by_Region!G147,(IF(ACCEPTED_CODES!$R$2=5,Species_by_Region!H147,(IF(ACCEPTED_CODES!$R$2=6,Species_by_Region!I147)))))))))))))</f>
        <v>cora</v>
      </c>
      <c r="E147" s="89" t="s">
        <v>422</v>
      </c>
      <c r="G147" s="89" t="str">
        <f>LOWER(G122)</f>
        <v>nobats</v>
      </c>
      <c r="I147" s="89" t="str">
        <f t="shared" si="18"/>
        <v>nyhu</v>
      </c>
      <c r="K147" s="89" t="str">
        <f t="shared" si="15"/>
        <v>myyu</v>
      </c>
    </row>
    <row r="148" spans="1:11" x14ac:dyDescent="0.3">
      <c r="A148" s="89" t="str">
        <f t="shared" si="16"/>
        <v>coto</v>
      </c>
      <c r="B148" s="89" t="str">
        <f t="shared" si="17"/>
        <v>coto</v>
      </c>
      <c r="C148" s="89" t="str">
        <f>IF(ACCEPTED_CODES!$R$2=8,K148,(IF(ACCEPTED_CODES!$R$2=1,D148,(IF(ACCEPTED_CODES!$R$2=2,E148,(IF(ACCEPTED_CODES!$R$2=3,Species_by_Region!F148,(IF(ACCEPTED_CODES!$R$2=4,Species_by_Region!G148,(IF(ACCEPTED_CODES!$R$2=5,Species_by_Region!H148,(IF(ACCEPTED_CODES!$R$2=6,Species_by_Region!I148)))))))))))))</f>
        <v>coto</v>
      </c>
      <c r="E148" s="89" t="s">
        <v>2437</v>
      </c>
      <c r="I148" s="89" t="str">
        <f t="shared" si="18"/>
        <v>nyma</v>
      </c>
      <c r="K148" s="89" t="str">
        <f t="shared" si="15"/>
        <v>nyfe</v>
      </c>
    </row>
    <row r="149" spans="1:11" x14ac:dyDescent="0.3">
      <c r="A149" s="89" t="str">
        <f t="shared" si="16"/>
        <v>epfu</v>
      </c>
      <c r="B149" s="89" t="str">
        <f t="shared" si="17"/>
        <v>epfu</v>
      </c>
      <c r="C149" s="89" t="str">
        <f>IF(ACCEPTED_CODES!$R$2=8,K149,(IF(ACCEPTED_CODES!$R$2=1,D149,(IF(ACCEPTED_CODES!$R$2=2,E149,(IF(ACCEPTED_CODES!$R$2=3,Species_by_Region!F149,(IF(ACCEPTED_CODES!$R$2=4,Species_by_Region!G149,(IF(ACCEPTED_CODES!$R$2=5,Species_by_Region!H149,(IF(ACCEPTED_CODES!$R$2=6,Species_by_Region!I149)))))))))))))</f>
        <v>epfu</v>
      </c>
      <c r="E149" s="89" t="s">
        <v>423</v>
      </c>
      <c r="I149" s="89" t="str">
        <f t="shared" si="18"/>
        <v>pahe</v>
      </c>
      <c r="K149" s="89" t="str">
        <f t="shared" si="15"/>
        <v>nyma</v>
      </c>
    </row>
    <row r="150" spans="1:11" x14ac:dyDescent="0.3">
      <c r="A150" s="89" t="str">
        <f t="shared" si="16"/>
        <v>euma</v>
      </c>
      <c r="B150" s="89" t="str">
        <f t="shared" si="17"/>
        <v>euma</v>
      </c>
      <c r="C150" s="89" t="str">
        <f>IF(ACCEPTED_CODES!$R$2=8,K150,(IF(ACCEPTED_CODES!$R$2=1,D150,(IF(ACCEPTED_CODES!$R$2=2,E150,(IF(ACCEPTED_CODES!$R$2=3,Species_by_Region!F150,(IF(ACCEPTED_CODES!$R$2=4,Species_by_Region!G150,(IF(ACCEPTED_CODES!$R$2=5,Species_by_Region!H150,(IF(ACCEPTED_CODES!$R$2=6,Species_by_Region!I150)))))))))))))</f>
        <v>euma</v>
      </c>
      <c r="E150" s="89" t="s">
        <v>2438</v>
      </c>
      <c r="I150" s="89" t="str">
        <f t="shared" si="18"/>
        <v>pesu</v>
      </c>
      <c r="K150" s="89" t="str">
        <f>LOWER(K121)</f>
        <v>pahe</v>
      </c>
    </row>
    <row r="151" spans="1:11" x14ac:dyDescent="0.3">
      <c r="A151" s="89" t="str">
        <f t="shared" si="16"/>
        <v>eupe</v>
      </c>
      <c r="B151" s="89" t="str">
        <f t="shared" si="17"/>
        <v>eupe</v>
      </c>
      <c r="C151" s="89" t="str">
        <f>IF(ACCEPTED_CODES!$R$2=8,K151,(IF(ACCEPTED_CODES!$R$2=1,D151,(IF(ACCEPTED_CODES!$R$2=2,E151,(IF(ACCEPTED_CODES!$R$2=3,Species_by_Region!F151,(IF(ACCEPTED_CODES!$R$2=4,Species_by_Region!G151,(IF(ACCEPTED_CODES!$R$2=5,Species_by_Region!H151,(IF(ACCEPTED_CODES!$R$2=6,Species_by_Region!I151)))))))))))))</f>
        <v>eupe</v>
      </c>
      <c r="E151" s="89" t="s">
        <v>2439</v>
      </c>
      <c r="I151" s="89" t="str">
        <f t="shared" si="18"/>
        <v>tabr</v>
      </c>
      <c r="K151" s="89" t="str">
        <f t="shared" si="15"/>
        <v>tabr</v>
      </c>
    </row>
    <row r="152" spans="1:11" x14ac:dyDescent="0.3">
      <c r="A152" s="89" t="str">
        <f t="shared" si="16"/>
        <v>euun</v>
      </c>
      <c r="B152" s="89" t="str">
        <f t="shared" si="17"/>
        <v>euun</v>
      </c>
      <c r="C152" s="89" t="str">
        <f>IF(ACCEPTED_CODES!$R$2=8,K152,(IF(ACCEPTED_CODES!$R$2=1,D152,(IF(ACCEPTED_CODES!$R$2=2,E152,(IF(ACCEPTED_CODES!$R$2=3,Species_by_Region!F152,(IF(ACCEPTED_CODES!$R$2=4,Species_by_Region!G152,(IF(ACCEPTED_CODES!$R$2=5,Species_by_Region!H152,(IF(ACCEPTED_CODES!$R$2=6,Species_by_Region!I152)))))))))))))</f>
        <v>euun</v>
      </c>
      <c r="E152" s="89" t="s">
        <v>2440</v>
      </c>
      <c r="I152" s="89" t="str">
        <f t="shared" si="18"/>
        <v>unkn</v>
      </c>
      <c r="K152" s="89" t="str">
        <f>LOWER(K123)</f>
        <v>unkn</v>
      </c>
    </row>
    <row r="153" spans="1:11" x14ac:dyDescent="0.3">
      <c r="A153" s="89" t="str">
        <f t="shared" si="16"/>
        <v>idph</v>
      </c>
      <c r="B153" s="89" t="str">
        <f t="shared" si="17"/>
        <v>idph</v>
      </c>
      <c r="C153" s="89" t="str">
        <f>IF(ACCEPTED_CODES!$R$2=8,K153,(IF(ACCEPTED_CODES!$R$2=1,D153,(IF(ACCEPTED_CODES!$R$2=2,E153,(IF(ACCEPTED_CODES!$R$2=3,Species_by_Region!F153,(IF(ACCEPTED_CODES!$R$2=4,Species_by_Region!G153,(IF(ACCEPTED_CODES!$R$2=5,Species_by_Region!H153,(IF(ACCEPTED_CODES!$R$2=6,Species_by_Region!I153)))))))))))))</f>
        <v>idph</v>
      </c>
      <c r="E153" s="89" t="s">
        <v>2441</v>
      </c>
      <c r="I153" s="89" t="str">
        <f t="shared" si="18"/>
        <v>unmy</v>
      </c>
      <c r="K153" s="89" t="str">
        <f t="shared" si="15"/>
        <v>unmy</v>
      </c>
    </row>
    <row r="154" spans="1:11" x14ac:dyDescent="0.3">
      <c r="A154" s="89" t="str">
        <f t="shared" si="16"/>
        <v>lano</v>
      </c>
      <c r="B154" s="89" t="str">
        <f t="shared" si="17"/>
        <v>lano</v>
      </c>
      <c r="C154" s="89" t="str">
        <f>IF(ACCEPTED_CODES!$R$2=8,K154,(IF(ACCEPTED_CODES!$R$2=1,D154,(IF(ACCEPTED_CODES!$R$2=2,E154,(IF(ACCEPTED_CODES!$R$2=3,Species_by_Region!F154,(IF(ACCEPTED_CODES!$R$2=4,Species_by_Region!G154,(IF(ACCEPTED_CODES!$R$2=5,Species_by_Region!H154,(IF(ACCEPTED_CODES!$R$2=6,Species_by_Region!I154)))))))))))))</f>
        <v>lano</v>
      </c>
      <c r="E154" s="89" t="s">
        <v>424</v>
      </c>
      <c r="I154" s="89" t="str">
        <f t="shared" si="18"/>
        <v>unla</v>
      </c>
      <c r="K154" s="89" t="str">
        <f>LOWER(K125)</f>
        <v>unla</v>
      </c>
    </row>
    <row r="155" spans="1:11" x14ac:dyDescent="0.3">
      <c r="A155" s="89" t="str">
        <f t="shared" si="16"/>
        <v>labl</v>
      </c>
      <c r="B155" s="89" t="str">
        <f t="shared" si="17"/>
        <v>labl</v>
      </c>
      <c r="C155" s="89" t="str">
        <f>IF(ACCEPTED_CODES!$R$2=8,K155,(IF(ACCEPTED_CODES!$R$2=1,D155,(IF(ACCEPTED_CODES!$R$2=2,E155,(IF(ACCEPTED_CODES!$R$2=3,Species_by_Region!F155,(IF(ACCEPTED_CODES!$R$2=4,Species_by_Region!G155,(IF(ACCEPTED_CODES!$R$2=5,Species_by_Region!H155,(IF(ACCEPTED_CODES!$R$2=6,Species_by_Region!I155)))))))))))))</f>
        <v>labl</v>
      </c>
      <c r="E155" s="89" t="s">
        <v>2442</v>
      </c>
      <c r="I155" s="89" t="str">
        <f t="shared" si="18"/>
        <v>nobats</v>
      </c>
      <c r="K155" s="89" t="str">
        <f>LOWER(K126)</f>
        <v>nobats</v>
      </c>
    </row>
    <row r="156" spans="1:11" x14ac:dyDescent="0.3">
      <c r="A156" s="89" t="str">
        <f t="shared" si="16"/>
        <v>labo</v>
      </c>
      <c r="B156" s="89" t="str">
        <f t="shared" si="17"/>
        <v>labo</v>
      </c>
      <c r="C156" s="89" t="str">
        <f>IF(ACCEPTED_CODES!$R$2=8,K156,(IF(ACCEPTED_CODES!$R$2=1,D156,(IF(ACCEPTED_CODES!$R$2=2,E156,(IF(ACCEPTED_CODES!$R$2=3,Species_by_Region!F156,(IF(ACCEPTED_CODES!$R$2=4,Species_by_Region!G156,(IF(ACCEPTED_CODES!$R$2=5,Species_by_Region!H156,(IF(ACCEPTED_CODES!$R$2=6,Species_by_Region!I156)))))))))))))</f>
        <v>labo</v>
      </c>
      <c r="E156" s="89" t="s">
        <v>425</v>
      </c>
    </row>
    <row r="157" spans="1:11" x14ac:dyDescent="0.3">
      <c r="A157" s="89" t="str">
        <f t="shared" si="16"/>
        <v>laci</v>
      </c>
      <c r="B157" s="89" t="str">
        <f t="shared" si="17"/>
        <v>laci</v>
      </c>
      <c r="C157" s="89" t="str">
        <f>IF(ACCEPTED_CODES!$R$2=8,K157,(IF(ACCEPTED_CODES!$R$2=1,D157,(IF(ACCEPTED_CODES!$R$2=2,E157,(IF(ACCEPTED_CODES!$R$2=3,Species_by_Region!F157,(IF(ACCEPTED_CODES!$R$2=4,Species_by_Region!G157,(IF(ACCEPTED_CODES!$R$2=5,Species_by_Region!H157,(IF(ACCEPTED_CODES!$R$2=6,Species_by_Region!I157)))))))))))))</f>
        <v>laci</v>
      </c>
      <c r="E157" s="89" t="s">
        <v>426</v>
      </c>
    </row>
    <row r="158" spans="1:11" x14ac:dyDescent="0.3">
      <c r="A158" s="89" t="str">
        <f t="shared" si="16"/>
        <v>laeg</v>
      </c>
      <c r="B158" s="89" t="str">
        <f t="shared" si="17"/>
        <v>laeg</v>
      </c>
      <c r="C158" s="89" t="str">
        <f>IF(ACCEPTED_CODES!$R$2=8,K158,(IF(ACCEPTED_CODES!$R$2=1,D158,(IF(ACCEPTED_CODES!$R$2=2,E158,(IF(ACCEPTED_CODES!$R$2=3,Species_by_Region!F158,(IF(ACCEPTED_CODES!$R$2=4,Species_by_Region!G158,(IF(ACCEPTED_CODES!$R$2=5,Species_by_Region!H158,(IF(ACCEPTED_CODES!$R$2=6,Species_by_Region!I158)))))))))))))</f>
        <v>laeg</v>
      </c>
      <c r="E158" s="89" t="s">
        <v>2443</v>
      </c>
    </row>
    <row r="159" spans="1:11" x14ac:dyDescent="0.3">
      <c r="A159" s="89" t="str">
        <f t="shared" si="16"/>
        <v>lain</v>
      </c>
      <c r="B159" s="89" t="str">
        <f t="shared" si="17"/>
        <v>lain</v>
      </c>
      <c r="C159" s="89" t="str">
        <f>IF(ACCEPTED_CODES!$R$2=8,K159,(IF(ACCEPTED_CODES!$R$2=1,D159,(IF(ACCEPTED_CODES!$R$2=2,E159,(IF(ACCEPTED_CODES!$R$2=3,Species_by_Region!F159,(IF(ACCEPTED_CODES!$R$2=4,Species_by_Region!G159,(IF(ACCEPTED_CODES!$R$2=5,Species_by_Region!H159,(IF(ACCEPTED_CODES!$R$2=6,Species_by_Region!I159)))))))))))))</f>
        <v>lain</v>
      </c>
      <c r="E159" s="89" t="s">
        <v>745</v>
      </c>
    </row>
    <row r="160" spans="1:11" x14ac:dyDescent="0.3">
      <c r="A160" s="89" t="str">
        <f t="shared" si="16"/>
        <v>lase</v>
      </c>
      <c r="B160" s="89" t="str">
        <f t="shared" si="17"/>
        <v>lase</v>
      </c>
      <c r="C160" s="89" t="str">
        <f>IF(ACCEPTED_CODES!$R$2=8,K160,(IF(ACCEPTED_CODES!$R$2=1,D160,(IF(ACCEPTED_CODES!$R$2=2,E160,(IF(ACCEPTED_CODES!$R$2=3,Species_by_Region!F160,(IF(ACCEPTED_CODES!$R$2=4,Species_by_Region!G160,(IF(ACCEPTED_CODES!$R$2=5,Species_by_Region!H160,(IF(ACCEPTED_CODES!$R$2=6,Species_by_Region!I160)))))))))))))</f>
        <v>lase</v>
      </c>
      <c r="E160" s="89" t="s">
        <v>427</v>
      </c>
    </row>
    <row r="161" spans="1:5" x14ac:dyDescent="0.3">
      <c r="A161" s="89" t="str">
        <f t="shared" si="16"/>
        <v>laxa</v>
      </c>
      <c r="B161" s="89" t="str">
        <f t="shared" si="17"/>
        <v>laxa</v>
      </c>
      <c r="C161" s="89" t="str">
        <f>IF(ACCEPTED_CODES!$R$2=8,K161,(IF(ACCEPTED_CODES!$R$2=1,D161,(IF(ACCEPTED_CODES!$R$2=2,E161,(IF(ACCEPTED_CODES!$R$2=3,Species_by_Region!F161,(IF(ACCEPTED_CODES!$R$2=4,Species_by_Region!G161,(IF(ACCEPTED_CODES!$R$2=5,Species_by_Region!H161,(IF(ACCEPTED_CODES!$R$2=6,Species_by_Region!I161)))))))))))))</f>
        <v>laxa</v>
      </c>
      <c r="E161" s="89" t="s">
        <v>2444</v>
      </c>
    </row>
    <row r="162" spans="1:5" x14ac:dyDescent="0.3">
      <c r="A162" s="89" t="str">
        <f t="shared" ref="A162:A185" si="19">B162</f>
        <v>leni</v>
      </c>
      <c r="B162" s="89" t="str">
        <f t="shared" ref="B162:B185" si="20">IF(C162=0,"",C162)</f>
        <v>leni</v>
      </c>
      <c r="C162" s="89" t="str">
        <f>IF(ACCEPTED_CODES!$R$2=8,K162,(IF(ACCEPTED_CODES!$R$2=1,D162,(IF(ACCEPTED_CODES!$R$2=2,E162,(IF(ACCEPTED_CODES!$R$2=3,Species_by_Region!F162,(IF(ACCEPTED_CODES!$R$2=4,Species_by_Region!G162,(IF(ACCEPTED_CODES!$R$2=5,Species_by_Region!H162,(IF(ACCEPTED_CODES!$R$2=6,Species_by_Region!I162)))))))))))))</f>
        <v>leni</v>
      </c>
      <c r="E162" s="89" t="s">
        <v>2445</v>
      </c>
    </row>
    <row r="163" spans="1:5" x14ac:dyDescent="0.3">
      <c r="A163" s="89" t="str">
        <f t="shared" si="19"/>
        <v>leye</v>
      </c>
      <c r="B163" s="89" t="str">
        <f t="shared" si="20"/>
        <v>leye</v>
      </c>
      <c r="C163" s="89" t="str">
        <f>IF(ACCEPTED_CODES!$R$2=8,K163,(IF(ACCEPTED_CODES!$R$2=1,D163,(IF(ACCEPTED_CODES!$R$2=2,E163,(IF(ACCEPTED_CODES!$R$2=3,Species_by_Region!F163,(IF(ACCEPTED_CODES!$R$2=4,Species_by_Region!G163,(IF(ACCEPTED_CODES!$R$2=5,Species_by_Region!H163,(IF(ACCEPTED_CODES!$R$2=6,Species_by_Region!I163)))))))))))))</f>
        <v>leye</v>
      </c>
      <c r="E163" s="89" t="s">
        <v>2446</v>
      </c>
    </row>
    <row r="164" spans="1:5" x14ac:dyDescent="0.3">
      <c r="A164" s="89" t="str">
        <f t="shared" si="19"/>
        <v>maca</v>
      </c>
      <c r="B164" s="89" t="str">
        <f t="shared" si="20"/>
        <v>maca</v>
      </c>
      <c r="C164" s="89" t="str">
        <f>IF(ACCEPTED_CODES!$R$2=8,K164,(IF(ACCEPTED_CODES!$R$2=1,D164,(IF(ACCEPTED_CODES!$R$2=2,E164,(IF(ACCEPTED_CODES!$R$2=3,Species_by_Region!F164,(IF(ACCEPTED_CODES!$R$2=4,Species_by_Region!G164,(IF(ACCEPTED_CODES!$R$2=5,Species_by_Region!H164,(IF(ACCEPTED_CODES!$R$2=6,Species_by_Region!I164)))))))))))))</f>
        <v>maca</v>
      </c>
      <c r="E164" s="89" t="s">
        <v>2447</v>
      </c>
    </row>
    <row r="165" spans="1:5" x14ac:dyDescent="0.3">
      <c r="A165" s="89" t="str">
        <f t="shared" si="19"/>
        <v>momo</v>
      </c>
      <c r="B165" s="89" t="str">
        <f t="shared" si="20"/>
        <v>momo</v>
      </c>
      <c r="C165" s="89" t="str">
        <f>IF(ACCEPTED_CODES!$R$2=8,K165,(IF(ACCEPTED_CODES!$R$2=1,D165,(IF(ACCEPTED_CODES!$R$2=2,E165,(IF(ACCEPTED_CODES!$R$2=3,Species_by_Region!F165,(IF(ACCEPTED_CODES!$R$2=4,Species_by_Region!G165,(IF(ACCEPTED_CODES!$R$2=5,Species_by_Region!H165,(IF(ACCEPTED_CODES!$R$2=6,Species_by_Region!I165)))))))))))))</f>
        <v>momo</v>
      </c>
      <c r="E165" s="89" t="s">
        <v>2448</v>
      </c>
    </row>
    <row r="166" spans="1:5" x14ac:dyDescent="0.3">
      <c r="A166" s="89" t="str">
        <f t="shared" si="19"/>
        <v>mome</v>
      </c>
      <c r="B166" s="89" t="str">
        <f t="shared" si="20"/>
        <v>mome</v>
      </c>
      <c r="C166" s="89" t="str">
        <f>IF(ACCEPTED_CODES!$R$2=8,K166,(IF(ACCEPTED_CODES!$R$2=1,D166,(IF(ACCEPTED_CODES!$R$2=2,E166,(IF(ACCEPTED_CODES!$R$2=3,Species_by_Region!F166,(IF(ACCEPTED_CODES!$R$2=4,Species_by_Region!G166,(IF(ACCEPTED_CODES!$R$2=5,Species_by_Region!H166,(IF(ACCEPTED_CODES!$R$2=6,Species_by_Region!I166)))))))))))))</f>
        <v>mome</v>
      </c>
      <c r="E166" s="89" t="s">
        <v>2449</v>
      </c>
    </row>
    <row r="167" spans="1:5" x14ac:dyDescent="0.3">
      <c r="A167" s="89" t="str">
        <f t="shared" si="19"/>
        <v>maur</v>
      </c>
      <c r="B167" s="89" t="str">
        <f t="shared" si="20"/>
        <v>maur</v>
      </c>
      <c r="C167" s="89" t="str">
        <f>IF(ACCEPTED_CODES!$R$2=8,K167,(IF(ACCEPTED_CODES!$R$2=1,D167,(IF(ACCEPTED_CODES!$R$2=2,E167,(IF(ACCEPTED_CODES!$R$2=3,Species_by_Region!F167,(IF(ACCEPTED_CODES!$R$2=4,Species_by_Region!G167,(IF(ACCEPTED_CODES!$R$2=5,Species_by_Region!H167,(IF(ACCEPTED_CODES!$R$2=6,Species_by_Region!I167)))))))))))))</f>
        <v>maur</v>
      </c>
      <c r="E167" s="89" t="s">
        <v>2450</v>
      </c>
    </row>
    <row r="168" spans="1:5" x14ac:dyDescent="0.3">
      <c r="A168" s="89" t="str">
        <f t="shared" si="19"/>
        <v>maus</v>
      </c>
      <c r="B168" s="89" t="str">
        <f t="shared" si="20"/>
        <v>maus</v>
      </c>
      <c r="C168" s="89" t="str">
        <f>IF(ACCEPTED_CODES!$R$2=8,K168,(IF(ACCEPTED_CODES!$R$2=1,D168,(IF(ACCEPTED_CODES!$R$2=2,E168,(IF(ACCEPTED_CODES!$R$2=3,Species_by_Region!F168,(IF(ACCEPTED_CODES!$R$2=4,Species_by_Region!G168,(IF(ACCEPTED_CODES!$R$2=5,Species_by_Region!H168,(IF(ACCEPTED_CODES!$R$2=6,Species_by_Region!I168)))))))))))))</f>
        <v>maus</v>
      </c>
      <c r="E168" s="89" t="s">
        <v>2451</v>
      </c>
    </row>
    <row r="169" spans="1:5" x14ac:dyDescent="0.3">
      <c r="A169" s="89" t="str">
        <f t="shared" si="19"/>
        <v>myca</v>
      </c>
      <c r="B169" s="89" t="str">
        <f t="shared" si="20"/>
        <v>myca</v>
      </c>
      <c r="C169" s="89" t="str">
        <f>IF(ACCEPTED_CODES!$R$2=8,K169,(IF(ACCEPTED_CODES!$R$2=1,D169,(IF(ACCEPTED_CODES!$R$2=2,E169,(IF(ACCEPTED_CODES!$R$2=3,Species_by_Region!F169,(IF(ACCEPTED_CODES!$R$2=4,Species_by_Region!G169,(IF(ACCEPTED_CODES!$R$2=5,Species_by_Region!H169,(IF(ACCEPTED_CODES!$R$2=6,Species_by_Region!I169)))))))))))))</f>
        <v>myca</v>
      </c>
      <c r="E169" s="89" t="s">
        <v>2452</v>
      </c>
    </row>
    <row r="170" spans="1:5" x14ac:dyDescent="0.3">
      <c r="A170" s="89" t="str">
        <f t="shared" si="19"/>
        <v>myci</v>
      </c>
      <c r="B170" s="89" t="str">
        <f t="shared" si="20"/>
        <v>myci</v>
      </c>
      <c r="C170" s="89" t="str">
        <f>IF(ACCEPTED_CODES!$R$2=8,K170,(IF(ACCEPTED_CODES!$R$2=1,D170,(IF(ACCEPTED_CODES!$R$2=2,E170,(IF(ACCEPTED_CODES!$R$2=3,Species_by_Region!F170,(IF(ACCEPTED_CODES!$R$2=4,Species_by_Region!G170,(IF(ACCEPTED_CODES!$R$2=5,Species_by_Region!H170,(IF(ACCEPTED_CODES!$R$2=6,Species_by_Region!I170)))))))))))))</f>
        <v>myci</v>
      </c>
      <c r="E170" s="89" t="s">
        <v>2453</v>
      </c>
    </row>
    <row r="171" spans="1:5" x14ac:dyDescent="0.3">
      <c r="A171" s="89" t="str">
        <f t="shared" si="19"/>
        <v>myev</v>
      </c>
      <c r="B171" s="89" t="str">
        <f t="shared" si="20"/>
        <v>myev</v>
      </c>
      <c r="C171" s="89" t="str">
        <f>IF(ACCEPTED_CODES!$R$2=8,K171,(IF(ACCEPTED_CODES!$R$2=1,D171,(IF(ACCEPTED_CODES!$R$2=2,E171,(IF(ACCEPTED_CODES!$R$2=3,Species_by_Region!F171,(IF(ACCEPTED_CODES!$R$2=4,Species_by_Region!G171,(IF(ACCEPTED_CODES!$R$2=5,Species_by_Region!H171,(IF(ACCEPTED_CODES!$R$2=6,Species_by_Region!I171)))))))))))))</f>
        <v>myev</v>
      </c>
      <c r="E171" s="89" t="s">
        <v>2454</v>
      </c>
    </row>
    <row r="172" spans="1:5" x14ac:dyDescent="0.3">
      <c r="A172" s="89" t="str">
        <f t="shared" si="19"/>
        <v>mygr</v>
      </c>
      <c r="B172" s="89" t="str">
        <f t="shared" si="20"/>
        <v>mygr</v>
      </c>
      <c r="C172" s="89" t="str">
        <f>IF(ACCEPTED_CODES!$R$2=8,K172,(IF(ACCEPTED_CODES!$R$2=1,D172,(IF(ACCEPTED_CODES!$R$2=2,E172,(IF(ACCEPTED_CODES!$R$2=3,Species_by_Region!F172,(IF(ACCEPTED_CODES!$R$2=4,Species_by_Region!G172,(IF(ACCEPTED_CODES!$R$2=5,Species_by_Region!H172,(IF(ACCEPTED_CODES!$R$2=6,Species_by_Region!I172)))))))))))))</f>
        <v>mygr</v>
      </c>
      <c r="E172" s="89" t="s">
        <v>429</v>
      </c>
    </row>
    <row r="173" spans="1:5" x14ac:dyDescent="0.3">
      <c r="A173" s="89" t="str">
        <f t="shared" si="19"/>
        <v>myle</v>
      </c>
      <c r="B173" s="89" t="str">
        <f t="shared" si="20"/>
        <v>myle</v>
      </c>
      <c r="C173" s="89" t="str">
        <f>IF(ACCEPTED_CODES!$R$2=8,K173,(IF(ACCEPTED_CODES!$R$2=1,D173,(IF(ACCEPTED_CODES!$R$2=2,E173,(IF(ACCEPTED_CODES!$R$2=3,Species_by_Region!F173,(IF(ACCEPTED_CODES!$R$2=4,Species_by_Region!G173,(IF(ACCEPTED_CODES!$R$2=5,Species_by_Region!H173,(IF(ACCEPTED_CODES!$R$2=6,Species_by_Region!I173)))))))))))))</f>
        <v>myle</v>
      </c>
      <c r="E173" s="89" t="s">
        <v>430</v>
      </c>
    </row>
    <row r="174" spans="1:5" x14ac:dyDescent="0.3">
      <c r="A174" s="89" t="str">
        <f t="shared" si="19"/>
        <v>mylu</v>
      </c>
      <c r="B174" s="89" t="str">
        <f t="shared" si="20"/>
        <v>mylu</v>
      </c>
      <c r="C174" s="89" t="str">
        <f>IF(ACCEPTED_CODES!$R$2=8,K174,(IF(ACCEPTED_CODES!$R$2=1,D174,(IF(ACCEPTED_CODES!$R$2=2,E174,(IF(ACCEPTED_CODES!$R$2=3,Species_by_Region!F174,(IF(ACCEPTED_CODES!$R$2=4,Species_by_Region!G174,(IF(ACCEPTED_CODES!$R$2=5,Species_by_Region!H174,(IF(ACCEPTED_CODES!$R$2=6,Species_by_Region!I174)))))))))))))</f>
        <v>mylu</v>
      </c>
      <c r="E174" s="89" t="s">
        <v>431</v>
      </c>
    </row>
    <row r="175" spans="1:5" x14ac:dyDescent="0.3">
      <c r="A175" s="89" t="str">
        <f t="shared" si="19"/>
        <v>myme</v>
      </c>
      <c r="B175" s="89" t="str">
        <f t="shared" si="20"/>
        <v>myme</v>
      </c>
      <c r="C175" s="89" t="str">
        <f>IF(ACCEPTED_CODES!$R$2=8,K175,(IF(ACCEPTED_CODES!$R$2=1,D175,(IF(ACCEPTED_CODES!$R$2=2,E175,(IF(ACCEPTED_CODES!$R$2=3,Species_by_Region!F175,(IF(ACCEPTED_CODES!$R$2=4,Species_by_Region!G175,(IF(ACCEPTED_CODES!$R$2=5,Species_by_Region!H175,(IF(ACCEPTED_CODES!$R$2=6,Species_by_Region!I175)))))))))))))</f>
        <v>myme</v>
      </c>
      <c r="E175" s="89" t="s">
        <v>2455</v>
      </c>
    </row>
    <row r="176" spans="1:5" x14ac:dyDescent="0.3">
      <c r="A176" s="89" t="str">
        <f t="shared" si="19"/>
        <v>myoc</v>
      </c>
      <c r="B176" s="89" t="str">
        <f t="shared" si="20"/>
        <v>myoc</v>
      </c>
      <c r="C176" s="89" t="str">
        <f>IF(ACCEPTED_CODES!$R$2=8,K176,(IF(ACCEPTED_CODES!$R$2=1,D176,(IF(ACCEPTED_CODES!$R$2=2,E176,(IF(ACCEPTED_CODES!$R$2=3,Species_by_Region!F176,(IF(ACCEPTED_CODES!$R$2=4,Species_by_Region!G176,(IF(ACCEPTED_CODES!$R$2=5,Species_by_Region!H176,(IF(ACCEPTED_CODES!$R$2=6,Species_by_Region!I176)))))))))))))</f>
        <v>myoc</v>
      </c>
      <c r="E176" s="89" t="s">
        <v>2456</v>
      </c>
    </row>
    <row r="177" spans="1:5" x14ac:dyDescent="0.3">
      <c r="A177" s="89" t="str">
        <f t="shared" si="19"/>
        <v>myse</v>
      </c>
      <c r="B177" s="89" t="str">
        <f t="shared" si="20"/>
        <v>myse</v>
      </c>
      <c r="C177" s="89" t="str">
        <f>IF(ACCEPTED_CODES!$R$2=8,K177,(IF(ACCEPTED_CODES!$R$2=1,D177,(IF(ACCEPTED_CODES!$R$2=2,E177,(IF(ACCEPTED_CODES!$R$2=3,Species_by_Region!F177,(IF(ACCEPTED_CODES!$R$2=4,Species_by_Region!G177,(IF(ACCEPTED_CODES!$R$2=5,Species_by_Region!H177,(IF(ACCEPTED_CODES!$R$2=6,Species_by_Region!I177)))))))))))))</f>
        <v>myse</v>
      </c>
      <c r="E177" s="89" t="s">
        <v>420</v>
      </c>
    </row>
    <row r="178" spans="1:5" x14ac:dyDescent="0.3">
      <c r="A178" s="89" t="str">
        <f t="shared" si="19"/>
        <v>myth</v>
      </c>
      <c r="B178" s="89" t="str">
        <f t="shared" si="20"/>
        <v>myth</v>
      </c>
      <c r="C178" s="89" t="str">
        <f>IF(ACCEPTED_CODES!$R$2=8,K178,(IF(ACCEPTED_CODES!$R$2=1,D178,(IF(ACCEPTED_CODES!$R$2=2,E178,(IF(ACCEPTED_CODES!$R$2=3,Species_by_Region!F178,(IF(ACCEPTED_CODES!$R$2=4,Species_by_Region!G178,(IF(ACCEPTED_CODES!$R$2=5,Species_by_Region!H178,(IF(ACCEPTED_CODES!$R$2=6,Species_by_Region!I178)))))))))))))</f>
        <v>myth</v>
      </c>
      <c r="E178" s="89" t="s">
        <v>2457</v>
      </c>
    </row>
    <row r="179" spans="1:5" x14ac:dyDescent="0.3">
      <c r="A179" s="89" t="str">
        <f t="shared" si="19"/>
        <v>myve</v>
      </c>
      <c r="B179" s="89" t="str">
        <f t="shared" si="20"/>
        <v>myve</v>
      </c>
      <c r="C179" s="89" t="str">
        <f>IF(ACCEPTED_CODES!$R$2=8,K179,(IF(ACCEPTED_CODES!$R$2=1,D179,(IF(ACCEPTED_CODES!$R$2=2,E179,(IF(ACCEPTED_CODES!$R$2=3,Species_by_Region!F179,(IF(ACCEPTED_CODES!$R$2=4,Species_by_Region!G179,(IF(ACCEPTED_CODES!$R$2=5,Species_by_Region!H179,(IF(ACCEPTED_CODES!$R$2=6,Species_by_Region!I179)))))))))))))</f>
        <v>myve</v>
      </c>
      <c r="E179" s="89" t="s">
        <v>2458</v>
      </c>
    </row>
    <row r="180" spans="1:5" x14ac:dyDescent="0.3">
      <c r="A180" s="89" t="str">
        <f t="shared" si="19"/>
        <v>myvo</v>
      </c>
      <c r="B180" s="89" t="str">
        <f t="shared" si="20"/>
        <v>myvo</v>
      </c>
      <c r="C180" s="89" t="str">
        <f>IF(ACCEPTED_CODES!$R$2=8,K180,(IF(ACCEPTED_CODES!$R$2=1,D180,(IF(ACCEPTED_CODES!$R$2=2,E180,(IF(ACCEPTED_CODES!$R$2=3,Species_by_Region!F180,(IF(ACCEPTED_CODES!$R$2=4,Species_by_Region!G180,(IF(ACCEPTED_CODES!$R$2=5,Species_by_Region!H180,(IF(ACCEPTED_CODES!$R$2=6,Species_by_Region!I180)))))))))))))</f>
        <v>myvo</v>
      </c>
      <c r="E180" s="89" t="s">
        <v>2459</v>
      </c>
    </row>
    <row r="181" spans="1:5" x14ac:dyDescent="0.3">
      <c r="A181" s="89" t="str">
        <f t="shared" si="19"/>
        <v>myyu</v>
      </c>
      <c r="B181" s="89" t="str">
        <f t="shared" si="20"/>
        <v>myyu</v>
      </c>
      <c r="C181" s="89" t="str">
        <f>IF(ACCEPTED_CODES!$R$2=8,K181,(IF(ACCEPTED_CODES!$R$2=1,D181,(IF(ACCEPTED_CODES!$R$2=2,E181,(IF(ACCEPTED_CODES!$R$2=3,Species_by_Region!F181,(IF(ACCEPTED_CODES!$R$2=4,Species_by_Region!G181,(IF(ACCEPTED_CODES!$R$2=5,Species_by_Region!H181,(IF(ACCEPTED_CODES!$R$2=6,Species_by_Region!I181)))))))))))))</f>
        <v>myyu</v>
      </c>
      <c r="E181" s="89" t="s">
        <v>2460</v>
      </c>
    </row>
    <row r="182" spans="1:5" x14ac:dyDescent="0.3">
      <c r="A182" s="89" t="str">
        <f t="shared" si="19"/>
        <v>nyhu</v>
      </c>
      <c r="B182" s="89" t="str">
        <f t="shared" si="20"/>
        <v>nyhu</v>
      </c>
      <c r="C182" s="89" t="str">
        <f>IF(ACCEPTED_CODES!$R$2=8,K182,(IF(ACCEPTED_CODES!$R$2=1,D182,(IF(ACCEPTED_CODES!$R$2=2,E182,(IF(ACCEPTED_CODES!$R$2=3,Species_by_Region!F182,(IF(ACCEPTED_CODES!$R$2=4,Species_by_Region!G182,(IF(ACCEPTED_CODES!$R$2=5,Species_by_Region!H182,(IF(ACCEPTED_CODES!$R$2=6,Species_by_Region!I182)))))))))))))</f>
        <v>nyhu</v>
      </c>
      <c r="E182" s="89" t="s">
        <v>432</v>
      </c>
    </row>
    <row r="183" spans="1:5" x14ac:dyDescent="0.3">
      <c r="A183" s="89" t="str">
        <f t="shared" si="19"/>
        <v>nyfe</v>
      </c>
      <c r="B183" s="89" t="str">
        <f t="shared" si="20"/>
        <v>nyfe</v>
      </c>
      <c r="C183" s="89" t="str">
        <f>IF(ACCEPTED_CODES!$R$2=8,K183,(IF(ACCEPTED_CODES!$R$2=1,D183,(IF(ACCEPTED_CODES!$R$2=2,E183,(IF(ACCEPTED_CODES!$R$2=3,Species_by_Region!F183,(IF(ACCEPTED_CODES!$R$2=4,Species_by_Region!G183,(IF(ACCEPTED_CODES!$R$2=5,Species_by_Region!H183,(IF(ACCEPTED_CODES!$R$2=6,Species_by_Region!I183)))))))))))))</f>
        <v>nyfe</v>
      </c>
      <c r="E183" s="89" t="s">
        <v>2461</v>
      </c>
    </row>
    <row r="184" spans="1:5" x14ac:dyDescent="0.3">
      <c r="A184" s="89" t="str">
        <f t="shared" si="19"/>
        <v>nyma</v>
      </c>
      <c r="B184" s="89" t="str">
        <f t="shared" si="20"/>
        <v>nyma</v>
      </c>
      <c r="C184" s="89" t="str">
        <f>IF(ACCEPTED_CODES!$R$2=8,K184,(IF(ACCEPTED_CODES!$R$2=1,D184,(IF(ACCEPTED_CODES!$R$2=2,E184,(IF(ACCEPTED_CODES!$R$2=3,Species_by_Region!F184,(IF(ACCEPTED_CODES!$R$2=4,Species_by_Region!G184,(IF(ACCEPTED_CODES!$R$2=5,Species_by_Region!H184,(IF(ACCEPTED_CODES!$R$2=6,Species_by_Region!I184)))))))))))))</f>
        <v>nyma</v>
      </c>
      <c r="E184" s="89" t="s">
        <v>2462</v>
      </c>
    </row>
    <row r="185" spans="1:5" x14ac:dyDescent="0.3">
      <c r="A185" s="89" t="str">
        <f t="shared" si="19"/>
        <v>pahe</v>
      </c>
      <c r="B185" s="89" t="str">
        <f t="shared" si="20"/>
        <v>pahe</v>
      </c>
      <c r="C185" s="89" t="str">
        <f>IF(ACCEPTED_CODES!$R$2=8,K185,(IF(ACCEPTED_CODES!$R$2=1,D185,(IF(ACCEPTED_CODES!$R$2=2,E185,(IF(ACCEPTED_CODES!$R$2=3,Species_by_Region!F185,(IF(ACCEPTED_CODES!$R$2=4,Species_by_Region!G185,(IF(ACCEPTED_CODES!$R$2=5,Species_by_Region!H185,(IF(ACCEPTED_CODES!$R$2=6,Species_by_Region!I185)))))))))))))</f>
        <v>pahe</v>
      </c>
      <c r="E185" s="89" t="s">
        <v>2463</v>
      </c>
    </row>
    <row r="186" spans="1:5" x14ac:dyDescent="0.3">
      <c r="A186" s="89" t="str">
        <f t="shared" ref="A186:A191" si="21">B186</f>
        <v>pesu</v>
      </c>
      <c r="B186" s="89" t="str">
        <f t="shared" ref="B186:B191" si="22">IF(C186=0,"",C186)</f>
        <v>pesu</v>
      </c>
      <c r="C186" s="89" t="str">
        <f>IF(ACCEPTED_CODES!$R$2=8,K186,(IF(ACCEPTED_CODES!$R$2=1,D186,(IF(ACCEPTED_CODES!$R$2=2,E186,(IF(ACCEPTED_CODES!$R$2=3,Species_by_Region!F186,(IF(ACCEPTED_CODES!$R$2=4,Species_by_Region!G186,(IF(ACCEPTED_CODES!$R$2=5,Species_by_Region!H186,(IF(ACCEPTED_CODES!$R$2=6,Species_by_Region!I186)))))))))))))</f>
        <v>pesu</v>
      </c>
      <c r="E186" s="89" t="s">
        <v>433</v>
      </c>
    </row>
    <row r="187" spans="1:5" x14ac:dyDescent="0.3">
      <c r="A187" s="89" t="str">
        <f t="shared" si="21"/>
        <v>tabr</v>
      </c>
      <c r="B187" s="89" t="str">
        <f t="shared" si="22"/>
        <v>tabr</v>
      </c>
      <c r="C187" s="89" t="str">
        <f>IF(ACCEPTED_CODES!$R$2=8,K187,(IF(ACCEPTED_CODES!$R$2=1,D187,(IF(ACCEPTED_CODES!$R$2=2,E187,(IF(ACCEPTED_CODES!$R$2=3,Species_by_Region!F187,(IF(ACCEPTED_CODES!$R$2=4,Species_by_Region!G187,(IF(ACCEPTED_CODES!$R$2=5,Species_by_Region!H187,(IF(ACCEPTED_CODES!$R$2=6,Species_by_Region!I187)))))))))))))</f>
        <v>tabr</v>
      </c>
      <c r="E187" s="89" t="s">
        <v>2464</v>
      </c>
    </row>
    <row r="188" spans="1:5" x14ac:dyDescent="0.3">
      <c r="A188" s="89" t="str">
        <f t="shared" si="21"/>
        <v>unkn</v>
      </c>
      <c r="B188" s="89" t="str">
        <f t="shared" si="22"/>
        <v>unkn</v>
      </c>
      <c r="C188" s="89" t="str">
        <f>IF(ACCEPTED_CODES!$R$2=8,K188,(IF(ACCEPTED_CODES!$R$2=1,D188,(IF(ACCEPTED_CODES!$R$2=2,E188,(IF(ACCEPTED_CODES!$R$2=3,Species_by_Region!F188,(IF(ACCEPTED_CODES!$R$2=4,Species_by_Region!G188,(IF(ACCEPTED_CODES!$R$2=5,Species_by_Region!H188,(IF(ACCEPTED_CODES!$R$2=6,Species_by_Region!I188)))))))))))))</f>
        <v>unkn</v>
      </c>
      <c r="E188" s="89" t="s">
        <v>434</v>
      </c>
    </row>
    <row r="189" spans="1:5" x14ac:dyDescent="0.3">
      <c r="A189" s="89" t="str">
        <f t="shared" si="21"/>
        <v>unmy</v>
      </c>
      <c r="B189" s="89" t="str">
        <f t="shared" si="22"/>
        <v>unmy</v>
      </c>
      <c r="C189" s="89" t="str">
        <f>IF(ACCEPTED_CODES!$R$2=8,K189,(IF(ACCEPTED_CODES!$R$2=1,D189,(IF(ACCEPTED_CODES!$R$2=2,E189,(IF(ACCEPTED_CODES!$R$2=3,Species_by_Region!F189,(IF(ACCEPTED_CODES!$R$2=4,Species_by_Region!G189,(IF(ACCEPTED_CODES!$R$2=5,Species_by_Region!H189,(IF(ACCEPTED_CODES!$R$2=6,Species_by_Region!I189)))))))))))))</f>
        <v>unmy</v>
      </c>
      <c r="E189" s="89" t="s">
        <v>435</v>
      </c>
    </row>
    <row r="190" spans="1:5" x14ac:dyDescent="0.3">
      <c r="A190" s="89" t="str">
        <f t="shared" si="21"/>
        <v>unla</v>
      </c>
      <c r="B190" s="89" t="str">
        <f t="shared" si="22"/>
        <v>unla</v>
      </c>
      <c r="C190" s="89" t="str">
        <f>IF(ACCEPTED_CODES!$R$2=8,K190,(IF(ACCEPTED_CODES!$R$2=1,D190,(IF(ACCEPTED_CODES!$R$2=2,E190,(IF(ACCEPTED_CODES!$R$2=3,Species_by_Region!F190,(IF(ACCEPTED_CODES!$R$2=4,Species_by_Region!G190,(IF(ACCEPTED_CODES!$R$2=5,Species_by_Region!H190,(IF(ACCEPTED_CODES!$R$2=6,Species_by_Region!I190)))))))))))))</f>
        <v>unla</v>
      </c>
      <c r="E190" s="89" t="s">
        <v>436</v>
      </c>
    </row>
    <row r="191" spans="1:5" x14ac:dyDescent="0.3">
      <c r="A191" s="89" t="str">
        <f t="shared" si="21"/>
        <v>nobats</v>
      </c>
      <c r="B191" s="89" t="str">
        <f t="shared" si="22"/>
        <v>nobats</v>
      </c>
      <c r="C191" s="89" t="str">
        <f>IF(ACCEPTED_CODES!$R$2=8,K191,(IF(ACCEPTED_CODES!$R$2=1,D191,(IF(ACCEPTED_CODES!$R$2=2,E191,(IF(ACCEPTED_CODES!$R$2=3,Species_by_Region!F191,(IF(ACCEPTED_CODES!$R$2=4,Species_by_Region!G191,(IF(ACCEPTED_CODES!$R$2=5,Species_by_Region!H191,(IF(ACCEPTED_CODES!$R$2=6,Species_by_Region!I191)))))))))))))</f>
        <v>nobats</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11" workbookViewId="0">
      <selection activeCell="G54" sqref="G54"/>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Arizona</v>
      </c>
      <c r="B3" s="157" t="str">
        <f>IF(A3=0,"",A3)</f>
        <v>Arizona</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t="str">
        <f>VLOOKUP((CONCATENATE("Region_",ACCEPTED_CODES!$R$2)),States!$C$26:$Q$33,3)</f>
        <v>New_Mexico</v>
      </c>
      <c r="B4" s="210" t="str">
        <f t="shared" ref="B4:B16" si="0">IF(A4=0,"",A4)</f>
        <v>New_Mexico</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t="str">
        <f>VLOOKUP((CONCATENATE("Region_",ACCEPTED_CODES!$R$2)),States!$C$26:$Q$33,4)</f>
        <v>Oklahoma</v>
      </c>
      <c r="B5" s="210" t="str">
        <f t="shared" si="0"/>
        <v>Oklahoma</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t="str">
        <f>VLOOKUP((CONCATENATE("Region_",ACCEPTED_CODES!$R$2)),States!$C$26:$Q$33,5)</f>
        <v>Texas</v>
      </c>
      <c r="B6" s="210" t="str">
        <f t="shared" si="0"/>
        <v>Texas</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f>VLOOKUP((CONCATENATE("Region_",ACCEPTED_CODES!$R$2)),States!$C$26:$Q$33,6)</f>
        <v>0</v>
      </c>
      <c r="B7" s="210" t="str">
        <f t="shared" si="0"/>
        <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f>VLOOKUP((CONCATENATE("Region_",ACCEPTED_CODES!$R$2)),States!$C$26:$Q$33,7)</f>
        <v>0</v>
      </c>
      <c r="B8" s="210" t="str">
        <f t="shared" si="0"/>
        <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f>VLOOKUP((CONCATENATE("Region_",ACCEPTED_CODES!$R$2)),States!$C$26:$Q$33,8)</f>
        <v>0</v>
      </c>
      <c r="B9" s="210" t="str">
        <f t="shared" si="0"/>
        <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f>VLOOKUP((CONCATENATE("Region_",ACCEPTED_CODES!$R$2)),States!$C$26:$Q$33,9)</f>
        <v>0</v>
      </c>
      <c r="B10" s="210" t="str">
        <f t="shared" si="0"/>
        <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f>VLOOKUP((CONCATENATE("Region_",ACCEPTED_CODES!$R$2)),States!$C$26:$Q$33,10)</f>
        <v>0</v>
      </c>
      <c r="B11" s="210" t="str">
        <f t="shared" si="0"/>
        <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f>VLOOKUP((CONCATENATE("Region_",ACCEPTED_CODES!$R$2)),States!$C$26:$Q$33,11)</f>
        <v>0</v>
      </c>
      <c r="B12" s="210" t="str">
        <f t="shared" si="0"/>
        <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f>VLOOKUP((CONCATENATE("Region_",ACCEPTED_CODES!$R$2)),States!$C$26:$Q$33,12)</f>
        <v>0</v>
      </c>
      <c r="B13" s="210"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f>VLOOKUP((CONCATENATE("Region_",ACCEPTED_CODES!$R$2)),States!$C$26:$Q$33,13)</f>
        <v>0</v>
      </c>
      <c r="B14" s="210"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f>VLOOKUP((CONCATENATE("Region_",ACCEPTED_CODES!$R$2)),States!$C$26:$Q$33,14)</f>
        <v>0</v>
      </c>
      <c r="B15" s="210"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f>VLOOKUP((CONCATENATE("Region_",ACCEPTED_CODES!$R$2)),States!$C$26:$Q$33,15)</f>
        <v>0</v>
      </c>
      <c r="B16" s="210" t="str">
        <f t="shared" si="0"/>
        <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25.810782</v>
      </c>
      <c r="B35" s="210">
        <f>VLOOKUP((CONCATENATE("LAT_",ACCEPTED_CODES!$R$2,"_max")),States!$F$34:$G$65,2,FALSE)</f>
        <v>37.5</v>
      </c>
      <c r="C35" s="210">
        <f>VLOOKUP((CONCATENATE("LONG_",ACCEPTED_CODES!$R$2,"_min")),States!$F$34:$G$65,2,FALSE)</f>
        <v>-115</v>
      </c>
      <c r="D35" s="210">
        <f>VLOOKUP((CONCATENATE("LONG_",ACCEPTED_CODES!$R$2,"_max")),States!$F$34:$G$65,2,FALSE)</f>
        <v>-93.465500000000006</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25.810782</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37.5</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-115</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-93.465500000000006</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3" sqref="A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tbM/ox9TrTvcYvzwpNhTlBpOc3gfY6U7iVLOLjA0OPWvGC2EXSlJfPFop566EI7F3TQDZsPA54+gBv8aIyafkQ==" saltValue="4L9IdcCJzgQoyrk6W1AKSg=="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4" sqref="A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50" t="s">
        <v>392</v>
      </c>
      <c r="B1" s="375" t="s">
        <v>35</v>
      </c>
      <c r="C1" s="376"/>
      <c r="D1" s="376"/>
      <c r="E1" s="376"/>
      <c r="F1" s="376"/>
      <c r="G1" s="376"/>
      <c r="H1" s="376"/>
      <c r="I1" s="376"/>
      <c r="J1" s="376"/>
      <c r="K1" s="376"/>
      <c r="L1" s="376"/>
      <c r="M1" s="376"/>
      <c r="N1" s="376"/>
      <c r="O1" s="376"/>
      <c r="P1" s="376"/>
      <c r="Q1" s="377"/>
      <c r="R1" s="143"/>
      <c r="S1" s="355" t="s">
        <v>36</v>
      </c>
      <c r="T1" s="356"/>
      <c r="U1" s="356"/>
      <c r="V1" s="356"/>
      <c r="W1" s="357"/>
      <c r="X1" s="372" t="s">
        <v>20</v>
      </c>
      <c r="Y1" s="378" t="s">
        <v>2480</v>
      </c>
      <c r="Z1" s="383"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51"/>
      <c r="B2" s="368" t="s">
        <v>335</v>
      </c>
      <c r="C2" s="369"/>
      <c r="D2" s="369"/>
      <c r="E2" s="370"/>
      <c r="F2" s="371" t="s">
        <v>254</v>
      </c>
      <c r="G2" s="369"/>
      <c r="H2" s="369"/>
      <c r="I2" s="370"/>
      <c r="J2" s="353" t="s">
        <v>215</v>
      </c>
      <c r="K2" s="353" t="s">
        <v>2512</v>
      </c>
      <c r="L2" s="353" t="s">
        <v>2513</v>
      </c>
      <c r="M2" s="353" t="s">
        <v>296</v>
      </c>
      <c r="N2" s="353" t="s">
        <v>2517</v>
      </c>
      <c r="O2" s="353" t="s">
        <v>2514</v>
      </c>
      <c r="P2" s="364" t="s">
        <v>290</v>
      </c>
      <c r="Q2" s="358" t="s">
        <v>2477</v>
      </c>
      <c r="R2" s="381" t="s">
        <v>2481</v>
      </c>
      <c r="S2" s="360" t="s">
        <v>357</v>
      </c>
      <c r="T2" s="362" t="s">
        <v>2009</v>
      </c>
      <c r="U2" s="362" t="s">
        <v>209</v>
      </c>
      <c r="V2" s="362" t="s">
        <v>218</v>
      </c>
      <c r="W2" s="366" t="s">
        <v>219</v>
      </c>
      <c r="X2" s="373"/>
      <c r="Y2" s="379"/>
      <c r="Z2" s="384"/>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52"/>
      <c r="B3" s="146" t="s">
        <v>216</v>
      </c>
      <c r="C3" s="147" t="s">
        <v>274</v>
      </c>
      <c r="D3" s="147" t="s">
        <v>32</v>
      </c>
      <c r="E3" s="147" t="s">
        <v>214</v>
      </c>
      <c r="F3" s="147" t="s">
        <v>217</v>
      </c>
      <c r="G3" s="147" t="s">
        <v>31</v>
      </c>
      <c r="H3" s="147" t="s">
        <v>32</v>
      </c>
      <c r="I3" s="147" t="s">
        <v>214</v>
      </c>
      <c r="J3" s="354"/>
      <c r="K3" s="354"/>
      <c r="L3" s="354"/>
      <c r="M3" s="354"/>
      <c r="N3" s="354"/>
      <c r="O3" s="354"/>
      <c r="P3" s="365"/>
      <c r="Q3" s="359"/>
      <c r="R3" s="382"/>
      <c r="S3" s="361"/>
      <c r="T3" s="363"/>
      <c r="U3" s="363"/>
      <c r="V3" s="363"/>
      <c r="W3" s="367"/>
      <c r="X3" s="374"/>
      <c r="Y3" s="380"/>
      <c r="Z3" s="385"/>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393" t="str">
        <f>IFERROR(VLOOKUP(B4,ACCEPTED_CODES!$X$3:$Y$50,2,),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IFERROR(VLOOKUP(B5,ACCEPTED_CODES!$X$3:$Y$50,2,),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IFERROR(VLOOKUP(B6,ACCEPTED_CODES!$X$3:$Y$50,2,),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IFERROR(VLOOKUP(B7,ACCEPTED_CODES!$X$3:$Y$50,2,),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IFERROR(VLOOKUP(B8,ACCEPTED_CODES!$X$3:$Y$50,2,),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IFERROR(VLOOKUP(B9,ACCEPTED_CODES!$X$3:$Y$50,2,),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IFERROR(VLOOKUP(B10,ACCEPTED_CODES!$X$3:$Y$50,2,),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IFERROR(VLOOKUP(B11,ACCEPTED_CODES!$X$3:$Y$50,2,),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IFERROR(VLOOKUP(B12,ACCEPTED_CODES!$X$3:$Y$50,2,),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IFERROR(VLOOKUP(B13,ACCEPTED_CODES!$X$3:$Y$50,2,),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IFERROR(VLOOKUP(B14,ACCEPTED_CODES!$X$3:$Y$50,2,),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IFERROR(VLOOKUP(B15,ACCEPTED_CODES!$X$3:$Y$50,2,),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IFERROR(VLOOKUP(B16,ACCEPTED_CODES!$X$3:$Y$50,2,),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IFERROR(VLOOKUP(B17,ACCEPTED_CODES!$X$3:$Y$50,2,),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IFERROR(VLOOKUP(B18,ACCEPTED_CODES!$X$3:$Y$50,2,),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IFERROR(VLOOKUP(B20,ACCEPTED_CODES!$X$3:$Y$50,2,),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IFERROR(VLOOKUP(B21,ACCEPTED_CODES!$X$3:$Y$50,2,),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IFERROR(VLOOKUP(B22,ACCEPTED_CODES!$X$3:$Y$50,2,),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IFERROR(VLOOKUP(B23,ACCEPTED_CODES!$X$3:$Y$50,2,),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IFERROR(VLOOKUP(B24,ACCEPTED_CODES!$X$3:$Y$50,2,),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IFERROR(VLOOKUP(B25,ACCEPTED_CODES!$X$3:$Y$50,2,),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IFERROR(VLOOKUP(B26,ACCEPTED_CODES!$X$3:$Y$50,2,),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IFERROR(VLOOKUP(B27,ACCEPTED_CODES!$X$3:$Y$50,2,),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IFERROR(VLOOKUP(B28,ACCEPTED_CODES!$X$3:$Y$50,2,),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IFERROR(VLOOKUP(B29,ACCEPTED_CODES!$X$3:$Y$50,2,),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IFERROR(VLOOKUP(B30,ACCEPTED_CODES!$X$3:$Y$50,2,),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IFERROR(VLOOKUP(B31,ACCEPTED_CODES!$X$3:$Y$50,2,),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IFERROR(VLOOKUP(B32,ACCEPTED_CODES!$X$3:$Y$50,2,),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IFERROR(VLOOKUP(B33,ACCEPTED_CODES!$X$3:$Y$50,2,),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IFERROR(VLOOKUP(B34,ACCEPTED_CODES!$X$3:$Y$50,2,),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IFERROR(VLOOKUP(B35,ACCEPTED_CODES!$X$3:$Y$50,2,),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IFERROR(VLOOKUP(B36,ACCEPTED_CODES!$X$3:$Y$50,2,),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IFERROR(VLOOKUP(B37,ACCEPTED_CODES!$X$3:$Y$50,2,),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IFERROR(VLOOKUP(B38,ACCEPTED_CODES!$X$3:$Y$50,2,),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IFERROR(VLOOKUP(B39,ACCEPTED_CODES!$X$3:$Y$50,2,),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IFERROR(VLOOKUP(B40,ACCEPTED_CODES!$X$3:$Y$50,2,),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IFERROR(VLOOKUP(B41,ACCEPTED_CODES!$X$3:$Y$50,2,),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IFERROR(VLOOKUP(B42,ACCEPTED_CODES!$X$3:$Y$50,2,),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IFERROR(VLOOKUP(B43,ACCEPTED_CODES!$X$3:$Y$50,2,),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IFERROR(VLOOKUP(B44,ACCEPTED_CODES!$X$3:$Y$50,2,),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IFERROR(VLOOKUP(B45,ACCEPTED_CODES!$X$3:$Y$50,2,),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IFERROR(VLOOKUP(B46,ACCEPTED_CODES!$X$3:$Y$50,2,),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IFERROR(VLOOKUP(B47,ACCEPTED_CODES!$X$3:$Y$50,2,),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IFERROR(VLOOKUP(B48,ACCEPTED_CODES!$X$3:$Y$50,2,),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IFERROR(VLOOKUP(B49,ACCEPTED_CODES!$X$3:$Y$50,2,),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IFERROR(VLOOKUP(B50,ACCEPTED_CODES!$X$3:$Y$50,2,),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IFERROR(VLOOKUP(B51,ACCEPTED_CODES!$X$3:$Y$50,2,),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IFERROR(VLOOKUP(B52,ACCEPTED_CODES!$X$3:$Y$50,2,),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IFERROR(VLOOKUP(B53,ACCEPTED_CODES!$X$3:$Y$50,2,),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IFERROR(VLOOKUP(B54,ACCEPTED_CODES!$X$3:$Y$50,2,),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IFERROR(VLOOKUP(B55,ACCEPTED_CODES!$X$3:$Y$50,2,),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IFERROR(VLOOKUP(B56,ACCEPTED_CODES!$X$3:$Y$50,2,),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IFERROR(VLOOKUP(B57,ACCEPTED_CODES!$X$3:$Y$50,2,),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IFERROR(VLOOKUP(B58,ACCEPTED_CODES!$X$3:$Y$50,2,),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IFERROR(VLOOKUP(B59,ACCEPTED_CODES!$X$3:$Y$50,2,),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IFERROR(VLOOKUP(B60,ACCEPTED_CODES!$X$3:$Y$50,2,),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IFERROR(VLOOKUP(B61,ACCEPTED_CODES!$X$3:$Y$50,2,),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IFERROR(VLOOKUP(B62,ACCEPTED_CODES!$X$3:$Y$50,2,),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IFERROR(VLOOKUP(B63,ACCEPTED_CODES!$X$3:$Y$50,2,),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IFERROR(VLOOKUP(B64,ACCEPTED_CODES!$X$3:$Y$50,2,),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IFERROR(VLOOKUP(B65,ACCEPTED_CODES!$X$3:$Y$50,2,),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IFERROR(VLOOKUP(B66,ACCEPTED_CODES!$X$3:$Y$50,2,),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IFERROR(VLOOKUP(B67,ACCEPTED_CODES!$X$3:$Y$50,2,),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IFERROR(VLOOKUP(B68,ACCEPTED_CODES!$X$3:$Y$50,2,),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IFERROR(VLOOKUP(B69,ACCEPTED_CODES!$X$3:$Y$50,2,),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IFERROR(VLOOKUP(B70,ACCEPTED_CODES!$X$3:$Y$50,2,),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IFERROR(VLOOKUP(B71,ACCEPTED_CODES!$X$3:$Y$50,2,),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IFERROR(VLOOKUP(B72,ACCEPTED_CODES!$X$3:$Y$50,2,),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IFERROR(VLOOKUP(B73,ACCEPTED_CODES!$X$3:$Y$50,2,),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IFERROR(VLOOKUP(B74,ACCEPTED_CODES!$X$3:$Y$50,2,),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IFERROR(VLOOKUP(B75,ACCEPTED_CODES!$X$3:$Y$50,2,),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IFERROR(VLOOKUP(B76,ACCEPTED_CODES!$X$3:$Y$50,2,),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IFERROR(VLOOKUP(B77,ACCEPTED_CODES!$X$3:$Y$50,2,),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IFERROR(VLOOKUP(B78,ACCEPTED_CODES!$X$3:$Y$50,2,),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IFERROR(VLOOKUP(B79,ACCEPTED_CODES!$X$3:$Y$50,2,),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IFERROR(VLOOKUP(B80,ACCEPTED_CODES!$X$3:$Y$50,2,),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IFERROR(VLOOKUP(B81,ACCEPTED_CODES!$X$3:$Y$50,2,),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IFERROR(VLOOKUP(B82,ACCEPTED_CODES!$X$3:$Y$50,2,),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IFERROR(VLOOKUP(B83,ACCEPTED_CODES!$X$3:$Y$50,2,),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IFERROR(VLOOKUP(B84,ACCEPTED_CODES!$X$3:$Y$50,2,),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IFERROR(VLOOKUP(B85,ACCEPTED_CODES!$X$3:$Y$50,2,),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IFERROR(VLOOKUP(B86,ACCEPTED_CODES!$X$3:$Y$50,2,),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IFERROR(VLOOKUP(B87,ACCEPTED_CODES!$X$3:$Y$50,2,),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IFERROR(VLOOKUP(B88,ACCEPTED_CODES!$X$3:$Y$50,2,),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IFERROR(VLOOKUP(B89,ACCEPTED_CODES!$X$3:$Y$50,2,),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IFERROR(VLOOKUP(B90,ACCEPTED_CODES!$X$3:$Y$50,2,),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IFERROR(VLOOKUP(B91,ACCEPTED_CODES!$X$3:$Y$50,2,),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IFERROR(VLOOKUP(B92,ACCEPTED_CODES!$X$3:$Y$50,2,),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IFERROR(VLOOKUP(B93,ACCEPTED_CODES!$X$3:$Y$50,2,),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IFERROR(VLOOKUP(B94,ACCEPTED_CODES!$X$3:$Y$50,2,),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IFERROR(VLOOKUP(B95,ACCEPTED_CODES!$X$3:$Y$50,2,),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IFERROR(VLOOKUP(B96,ACCEPTED_CODES!$X$3:$Y$50,2,),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IFERROR(VLOOKUP(B97,ACCEPTED_CODES!$X$3:$Y$50,2,),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IFERROR(VLOOKUP(B98,ACCEPTED_CODES!$X$3:$Y$50,2,),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IFERROR(VLOOKUP(B99,ACCEPTED_CODES!$X$3:$Y$50,2,),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IFERROR(VLOOKUP(B100,ACCEPTED_CODES!$X$3:$Y$50,2,),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IFERROR(VLOOKUP(B101,ACCEPTED_CODES!$X$3:$Y$50,2,),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IFERROR(VLOOKUP(B102,ACCEPTED_CODES!$X$3:$Y$50,2,),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IFERROR(VLOOKUP(B103,ACCEPTED_CODES!$X$3:$Y$50,2,),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IFERROR(VLOOKUP(B104,ACCEPTED_CODES!$X$3:$Y$50,2,),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IFERROR(VLOOKUP(B105,ACCEPTED_CODES!$X$3:$Y$50,2,),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IFERROR(VLOOKUP(B106,ACCEPTED_CODES!$X$3:$Y$50,2,),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IFERROR(VLOOKUP(B107,ACCEPTED_CODES!$X$3:$Y$50,2,),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IFERROR(VLOOKUP(B108,ACCEPTED_CODES!$X$3:$Y$50,2,),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IFERROR(VLOOKUP(B109,ACCEPTED_CODES!$X$3:$Y$50,2,),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IFERROR(VLOOKUP(B110,ACCEPTED_CODES!$X$3:$Y$50,2,),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IFERROR(VLOOKUP(B111,ACCEPTED_CODES!$X$3:$Y$50,2,),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IFERROR(VLOOKUP(B112,ACCEPTED_CODES!$X$3:$Y$50,2,),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IFERROR(VLOOKUP(B113,ACCEPTED_CODES!$X$3:$Y$50,2,),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IFERROR(VLOOKUP(B114,ACCEPTED_CODES!$X$3:$Y$50,2,),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IFERROR(VLOOKUP(B115,ACCEPTED_CODES!$X$3:$Y$50,2,),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IFERROR(VLOOKUP(B116,ACCEPTED_CODES!$X$3:$Y$50,2,),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IFERROR(VLOOKUP(B117,ACCEPTED_CODES!$X$3:$Y$50,2,),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IFERROR(VLOOKUP(B118,ACCEPTED_CODES!$X$3:$Y$50,2,),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IFERROR(VLOOKUP(B119,ACCEPTED_CODES!$X$3:$Y$50,2,),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IFERROR(VLOOKUP(B120,ACCEPTED_CODES!$X$3:$Y$50,2,),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IFERROR(VLOOKUP(B121,ACCEPTED_CODES!$X$3:$Y$50,2,),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IFERROR(VLOOKUP(B122,ACCEPTED_CODES!$X$3:$Y$50,2,),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IFERROR(VLOOKUP(B123,ACCEPTED_CODES!$X$3:$Y$50,2,),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IFERROR(VLOOKUP(B124,ACCEPTED_CODES!$X$3:$Y$50,2,),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IFERROR(VLOOKUP(B125,ACCEPTED_CODES!$X$3:$Y$50,2,),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IFERROR(VLOOKUP(B126,ACCEPTED_CODES!$X$3:$Y$50,2,),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IFERROR(VLOOKUP(B127,ACCEPTED_CODES!$X$3:$Y$50,2,),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IFERROR(VLOOKUP(B128,ACCEPTED_CODES!$X$3:$Y$50,2,),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IFERROR(VLOOKUP(B129,ACCEPTED_CODES!$X$3:$Y$50,2,),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IFERROR(VLOOKUP(B130,ACCEPTED_CODES!$X$3:$Y$50,2,),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IFERROR(VLOOKUP(B131,ACCEPTED_CODES!$X$3:$Y$50,2,),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IFERROR(VLOOKUP(B132,ACCEPTED_CODES!$X$3:$Y$50,2,),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IFERROR(VLOOKUP(B133,ACCEPTED_CODES!$X$3:$Y$50,2,),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IFERROR(VLOOKUP(B134,ACCEPTED_CODES!$X$3:$Y$50,2,),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IFERROR(VLOOKUP(B135,ACCEPTED_CODES!$X$3:$Y$50,2,),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IFERROR(VLOOKUP(B136,ACCEPTED_CODES!$X$3:$Y$50,2,),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IFERROR(VLOOKUP(B137,ACCEPTED_CODES!$X$3:$Y$50,2,),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IFERROR(VLOOKUP(B138,ACCEPTED_CODES!$X$3:$Y$50,2,),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IFERROR(VLOOKUP(B139,ACCEPTED_CODES!$X$3:$Y$50,2,),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IFERROR(VLOOKUP(B140,ACCEPTED_CODES!$X$3:$Y$50,2,),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IFERROR(VLOOKUP(B141,ACCEPTED_CODES!$X$3:$Y$50,2,),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IFERROR(VLOOKUP(B142,ACCEPTED_CODES!$X$3:$Y$50,2,),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IFERROR(VLOOKUP(B143,ACCEPTED_CODES!$X$3:$Y$50,2,),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IFERROR(VLOOKUP(B144,ACCEPTED_CODES!$X$3:$Y$50,2,),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IFERROR(VLOOKUP(B145,ACCEPTED_CODES!$X$3:$Y$50,2,),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IFERROR(VLOOKUP(B146,ACCEPTED_CODES!$X$3:$Y$50,2,),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IFERROR(VLOOKUP(B147,ACCEPTED_CODES!$X$3:$Y$50,2,),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IFERROR(VLOOKUP(B148,ACCEPTED_CODES!$X$3:$Y$50,2,),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IFERROR(VLOOKUP(B149,ACCEPTED_CODES!$X$3:$Y$50,2,),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IFERROR(VLOOKUP(B150,ACCEPTED_CODES!$X$3:$Y$50,2,),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IFERROR(VLOOKUP(B151,ACCEPTED_CODES!$X$3:$Y$50,2,),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IFERROR(VLOOKUP(B152,ACCEPTED_CODES!$X$3:$Y$50,2,),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IFERROR(VLOOKUP(B153,ACCEPTED_CODES!$X$3:$Y$50,2,),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IFERROR(VLOOKUP(B154,ACCEPTED_CODES!$X$3:$Y$50,2,),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IFERROR(VLOOKUP(B155,ACCEPTED_CODES!$X$3:$Y$50,2,),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IFERROR(VLOOKUP(B156,ACCEPTED_CODES!$X$3:$Y$50,2,),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IFERROR(VLOOKUP(B157,ACCEPTED_CODES!$X$3:$Y$50,2,),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IFERROR(VLOOKUP(B158,ACCEPTED_CODES!$X$3:$Y$50,2,),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IFERROR(VLOOKUP(B159,ACCEPTED_CODES!$X$3:$Y$50,2,),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IFERROR(VLOOKUP(B160,ACCEPTED_CODES!$X$3:$Y$50,2,),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IFERROR(VLOOKUP(B161,ACCEPTED_CODES!$X$3:$Y$50,2,),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IFERROR(VLOOKUP(B162,ACCEPTED_CODES!$X$3:$Y$50,2,),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IFERROR(VLOOKUP(B163,ACCEPTED_CODES!$X$3:$Y$50,2,),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IFERROR(VLOOKUP(B164,ACCEPTED_CODES!$X$3:$Y$50,2,),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IFERROR(VLOOKUP(B165,ACCEPTED_CODES!$X$3:$Y$50,2,),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IFERROR(VLOOKUP(B166,ACCEPTED_CODES!$X$3:$Y$50,2,),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IFERROR(VLOOKUP(B167,ACCEPTED_CODES!$X$3:$Y$50,2,),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IFERROR(VLOOKUP(B168,ACCEPTED_CODES!$X$3:$Y$50,2,),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IFERROR(VLOOKUP(B169,ACCEPTED_CODES!$X$3:$Y$50,2,),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IFERROR(VLOOKUP(B170,ACCEPTED_CODES!$X$3:$Y$50,2,),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IFERROR(VLOOKUP(B171,ACCEPTED_CODES!$X$3:$Y$50,2,),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IFERROR(VLOOKUP(B172,ACCEPTED_CODES!$X$3:$Y$50,2,),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IFERROR(VLOOKUP(B173,ACCEPTED_CODES!$X$3:$Y$50,2,),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IFERROR(VLOOKUP(B174,ACCEPTED_CODES!$X$3:$Y$50,2,),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IFERROR(VLOOKUP(B175,ACCEPTED_CODES!$X$3:$Y$50,2,),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IFERROR(VLOOKUP(B176,ACCEPTED_CODES!$X$3:$Y$50,2,),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IFERROR(VLOOKUP(B177,ACCEPTED_CODES!$X$3:$Y$50,2,),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IFERROR(VLOOKUP(B178,ACCEPTED_CODES!$X$3:$Y$50,2,),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IFERROR(VLOOKUP(B179,ACCEPTED_CODES!$X$3:$Y$50,2,),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IFERROR(VLOOKUP(B180,ACCEPTED_CODES!$X$3:$Y$50,2,),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IFERROR(VLOOKUP(B181,ACCEPTED_CODES!$X$3:$Y$50,2,),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IFERROR(VLOOKUP(B182,ACCEPTED_CODES!$X$3:$Y$50,2,),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IFERROR(VLOOKUP(B183,ACCEPTED_CODES!$X$3:$Y$50,2,),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IFERROR(VLOOKUP(B184,ACCEPTED_CODES!$X$3:$Y$50,2,),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IFERROR(VLOOKUP(B185,ACCEPTED_CODES!$X$3:$Y$50,2,),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IFERROR(VLOOKUP(B186,ACCEPTED_CODES!$X$3:$Y$50,2,),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IFERROR(VLOOKUP(B187,ACCEPTED_CODES!$X$3:$Y$50,2,),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IFERROR(VLOOKUP(B188,ACCEPTED_CODES!$X$3:$Y$50,2,),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IFERROR(VLOOKUP(B189,ACCEPTED_CODES!$X$3:$Y$50,2,),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IFERROR(VLOOKUP(B190,ACCEPTED_CODES!$X$3:$Y$50,2,),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IFERROR(VLOOKUP(B191,ACCEPTED_CODES!$X$3:$Y$50,2,),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IFERROR(VLOOKUP(B192,ACCEPTED_CODES!$X$3:$Y$50,2,),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IFERROR(VLOOKUP(B193,ACCEPTED_CODES!$X$3:$Y$50,2,),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IFERROR(VLOOKUP(B194,ACCEPTED_CODES!$X$3:$Y$50,2,),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IFERROR(VLOOKUP(B195,ACCEPTED_CODES!$X$3:$Y$50,2,),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IFERROR(VLOOKUP(B196,ACCEPTED_CODES!$X$3:$Y$50,2,),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IFERROR(VLOOKUP(B197,ACCEPTED_CODES!$X$3:$Y$50,2,),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IFERROR(VLOOKUP(B198,ACCEPTED_CODES!$X$3:$Y$50,2,),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IFERROR(VLOOKUP(B199,ACCEPTED_CODES!$X$3:$Y$50,2,),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IFERROR(VLOOKUP(B200,ACCEPTED_CODES!$X$3:$Y$50,2,),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IFERROR(VLOOKUP(B201,ACCEPTED_CODES!$X$3:$Y$50,2,),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IFERROR(VLOOKUP(B202,ACCEPTED_CODES!$X$3:$Y$50,2,),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IFERROR(VLOOKUP(B203,ACCEPTED_CODES!$X$3:$Y$50,2,),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IFERROR(VLOOKUP(B204,ACCEPTED_CODES!$X$3:$Y$50,2,),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IFERROR(VLOOKUP(B205,ACCEPTED_CODES!$X$3:$Y$50,2,),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IFERROR(VLOOKUP(B206,ACCEPTED_CODES!$X$3:$Y$50,2,),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IFERROR(VLOOKUP(B207,ACCEPTED_CODES!$X$3:$Y$50,2,),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IFERROR(VLOOKUP(B208,ACCEPTED_CODES!$X$3:$Y$50,2,),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IFERROR(VLOOKUP(B209,ACCEPTED_CODES!$X$3:$Y$50,2,),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IFERROR(VLOOKUP(B210,ACCEPTED_CODES!$X$3:$Y$50,2,),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IFERROR(VLOOKUP(B211,ACCEPTED_CODES!$X$3:$Y$50,2,),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IFERROR(VLOOKUP(B212,ACCEPTED_CODES!$X$3:$Y$50,2,),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IFERROR(VLOOKUP(B213,ACCEPTED_CODES!$X$3:$Y$50,2,),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IFERROR(VLOOKUP(B214,ACCEPTED_CODES!$X$3:$Y$50,2,),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IFERROR(VLOOKUP(B215,ACCEPTED_CODES!$X$3:$Y$50,2,),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IFERROR(VLOOKUP(B216,ACCEPTED_CODES!$X$3:$Y$50,2,),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IFERROR(VLOOKUP(B217,ACCEPTED_CODES!$X$3:$Y$50,2,),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IFERROR(VLOOKUP(B218,ACCEPTED_CODES!$X$3:$Y$50,2,),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IFERROR(VLOOKUP(B219,ACCEPTED_CODES!$X$3:$Y$50,2,),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IFERROR(VLOOKUP(B220,ACCEPTED_CODES!$X$3:$Y$50,2,),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IFERROR(VLOOKUP(B221,ACCEPTED_CODES!$X$3:$Y$50,2,),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IFERROR(VLOOKUP(B222,ACCEPTED_CODES!$X$3:$Y$50,2,),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IFERROR(VLOOKUP(B223,ACCEPTED_CODES!$X$3:$Y$50,2,),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IFERROR(VLOOKUP(B224,ACCEPTED_CODES!$X$3:$Y$50,2,),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IFERROR(VLOOKUP(B225,ACCEPTED_CODES!$X$3:$Y$50,2,),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IFERROR(VLOOKUP(B226,ACCEPTED_CODES!$X$3:$Y$50,2,),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IFERROR(VLOOKUP(B227,ACCEPTED_CODES!$X$3:$Y$50,2,),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IFERROR(VLOOKUP(B228,ACCEPTED_CODES!$X$3:$Y$50,2,),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IFERROR(VLOOKUP(B229,ACCEPTED_CODES!$X$3:$Y$50,2,),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IFERROR(VLOOKUP(B230,ACCEPTED_CODES!$X$3:$Y$50,2,),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IFERROR(VLOOKUP(B231,ACCEPTED_CODES!$X$3:$Y$50,2,),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IFERROR(VLOOKUP(B232,ACCEPTED_CODES!$X$3:$Y$50,2,),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IFERROR(VLOOKUP(B233,ACCEPTED_CODES!$X$3:$Y$50,2,),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IFERROR(VLOOKUP(B234,ACCEPTED_CODES!$X$3:$Y$50,2,),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IFERROR(VLOOKUP(B235,ACCEPTED_CODES!$X$3:$Y$50,2,),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IFERROR(VLOOKUP(B236,ACCEPTED_CODES!$X$3:$Y$50,2,),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IFERROR(VLOOKUP(B237,ACCEPTED_CODES!$X$3:$Y$50,2,),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IFERROR(VLOOKUP(B238,ACCEPTED_CODES!$X$3:$Y$50,2,),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IFERROR(VLOOKUP(B239,ACCEPTED_CODES!$X$3:$Y$50,2,),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IFERROR(VLOOKUP(B240,ACCEPTED_CODES!$X$3:$Y$50,2,),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IFERROR(VLOOKUP(B241,ACCEPTED_CODES!$X$3:$Y$50,2,),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IFERROR(VLOOKUP(B242,ACCEPTED_CODES!$X$3:$Y$50,2,),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IFERROR(VLOOKUP(B243,ACCEPTED_CODES!$X$3:$Y$50,2,),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IFERROR(VLOOKUP(B244,ACCEPTED_CODES!$X$3:$Y$50,2,),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IFERROR(VLOOKUP(B245,ACCEPTED_CODES!$X$3:$Y$50,2,),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IFERROR(VLOOKUP(B246,ACCEPTED_CODES!$X$3:$Y$50,2,),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IFERROR(VLOOKUP(B247,ACCEPTED_CODES!$X$3:$Y$50,2,),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IFERROR(VLOOKUP(B248,ACCEPTED_CODES!$X$3:$Y$50,2,),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IFERROR(VLOOKUP(B249,ACCEPTED_CODES!$X$3:$Y$50,2,),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IFERROR(VLOOKUP(B250,ACCEPTED_CODES!$X$3:$Y$50,2,),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IFERROR(VLOOKUP(B251,ACCEPTED_CODES!$X$3:$Y$50,2,),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IFERROR(VLOOKUP(B252,ACCEPTED_CODES!$X$3:$Y$50,2,),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IFERROR(VLOOKUP(B253,ACCEPTED_CODES!$X$3:$Y$50,2,),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IFERROR(VLOOKUP(B254,ACCEPTED_CODES!$X$3:$Y$50,2,),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IFERROR(VLOOKUP(B255,ACCEPTED_CODES!$X$3:$Y$50,2,),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IFERROR(VLOOKUP(B256,ACCEPTED_CODES!$X$3:$Y$50,2,),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IFERROR(VLOOKUP(B257,ACCEPTED_CODES!$X$3:$Y$50,2,),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IFERROR(VLOOKUP(B258,ACCEPTED_CODES!$X$3:$Y$50,2,),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IFERROR(VLOOKUP(B259,ACCEPTED_CODES!$X$3:$Y$50,2,),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IFERROR(VLOOKUP(B260,ACCEPTED_CODES!$X$3:$Y$50,2,),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IFERROR(VLOOKUP(B261,ACCEPTED_CODES!$X$3:$Y$50,2,),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IFERROR(VLOOKUP(B262,ACCEPTED_CODES!$X$3:$Y$50,2,),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IFERROR(VLOOKUP(B263,ACCEPTED_CODES!$X$3:$Y$50,2,),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IFERROR(VLOOKUP(B264,ACCEPTED_CODES!$X$3:$Y$50,2,),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IFERROR(VLOOKUP(B265,ACCEPTED_CODES!$X$3:$Y$50,2,),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IFERROR(VLOOKUP(B266,ACCEPTED_CODES!$X$3:$Y$50,2,),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IFERROR(VLOOKUP(B267,ACCEPTED_CODES!$X$3:$Y$50,2,),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IFERROR(VLOOKUP(B268,ACCEPTED_CODES!$X$3:$Y$50,2,),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IFERROR(VLOOKUP(B269,ACCEPTED_CODES!$X$3:$Y$50,2,),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IFERROR(VLOOKUP(B270,ACCEPTED_CODES!$X$3:$Y$50,2,),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IFERROR(VLOOKUP(B271,ACCEPTED_CODES!$X$3:$Y$50,2,),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IFERROR(VLOOKUP(B272,ACCEPTED_CODES!$X$3:$Y$50,2,),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IFERROR(VLOOKUP(B273,ACCEPTED_CODES!$X$3:$Y$50,2,),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IFERROR(VLOOKUP(B274,ACCEPTED_CODES!$X$3:$Y$50,2,),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IFERROR(VLOOKUP(B275,ACCEPTED_CODES!$X$3:$Y$50,2,),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IFERROR(VLOOKUP(B276,ACCEPTED_CODES!$X$3:$Y$50,2,),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IFERROR(VLOOKUP(B277,ACCEPTED_CODES!$X$3:$Y$50,2,),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IFERROR(VLOOKUP(B278,ACCEPTED_CODES!$X$3:$Y$50,2,),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IFERROR(VLOOKUP(B279,ACCEPTED_CODES!$X$3:$Y$50,2,),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IFERROR(VLOOKUP(B280,ACCEPTED_CODES!$X$3:$Y$50,2,),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IFERROR(VLOOKUP(B281,ACCEPTED_CODES!$X$3:$Y$50,2,),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IFERROR(VLOOKUP(B282,ACCEPTED_CODES!$X$3:$Y$50,2,),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IFERROR(VLOOKUP(B283,ACCEPTED_CODES!$X$3:$Y$50,2,),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IFERROR(VLOOKUP(B284,ACCEPTED_CODES!$X$3:$Y$50,2,),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IFERROR(VLOOKUP(B285,ACCEPTED_CODES!$X$3:$Y$50,2,),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IFERROR(VLOOKUP(B286,ACCEPTED_CODES!$X$3:$Y$50,2,),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IFERROR(VLOOKUP(B287,ACCEPTED_CODES!$X$3:$Y$50,2,),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IFERROR(VLOOKUP(B288,ACCEPTED_CODES!$X$3:$Y$50,2,),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IFERROR(VLOOKUP(B289,ACCEPTED_CODES!$X$3:$Y$50,2,),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IFERROR(VLOOKUP(B290,ACCEPTED_CODES!$X$3:$Y$50,2,),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IFERROR(VLOOKUP(B291,ACCEPTED_CODES!$X$3:$Y$50,2,),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IFERROR(VLOOKUP(B292,ACCEPTED_CODES!$X$3:$Y$50,2,),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IFERROR(VLOOKUP(B293,ACCEPTED_CODES!$X$3:$Y$50,2,),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IFERROR(VLOOKUP(B294,ACCEPTED_CODES!$X$3:$Y$50,2,),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IFERROR(VLOOKUP(B295,ACCEPTED_CODES!$X$3:$Y$50,2,),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IFERROR(VLOOKUP(B296,ACCEPTED_CODES!$X$3:$Y$50,2,),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IFERROR(VLOOKUP(B297,ACCEPTED_CODES!$X$3:$Y$50,2,),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IFERROR(VLOOKUP(B298,ACCEPTED_CODES!$X$3:$Y$50,2,),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IFERROR(VLOOKUP(B299,ACCEPTED_CODES!$X$3:$Y$50,2,),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IFERROR(VLOOKUP(B300,ACCEPTED_CODES!$X$3:$Y$50,2,),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IFERROR(VLOOKUP(B301,ACCEPTED_CODES!$X$3:$Y$50,2,),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IFERROR(VLOOKUP(B302,ACCEPTED_CODES!$X$3:$Y$50,2,),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IFERROR(VLOOKUP(B303,ACCEPTED_CODES!$X$3:$Y$50,2,),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IFERROR(VLOOKUP(B304,ACCEPTED_CODES!$X$3:$Y$50,2,),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IFERROR(VLOOKUP(B305,ACCEPTED_CODES!$X$3:$Y$50,2,),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IFERROR(VLOOKUP(B306,ACCEPTED_CODES!$X$3:$Y$50,2,),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IFERROR(VLOOKUP(B307,ACCEPTED_CODES!$X$3:$Y$50,2,),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IFERROR(VLOOKUP(B308,ACCEPTED_CODES!$X$3:$Y$50,2,),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IFERROR(VLOOKUP(B309,ACCEPTED_CODES!$X$3:$Y$50,2,),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IFERROR(VLOOKUP(B310,ACCEPTED_CODES!$X$3:$Y$50,2,),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IFERROR(VLOOKUP(B311,ACCEPTED_CODES!$X$3:$Y$50,2,),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IFERROR(VLOOKUP(B312,ACCEPTED_CODES!$X$3:$Y$50,2,),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IFERROR(VLOOKUP(B313,ACCEPTED_CODES!$X$3:$Y$50,2,),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IFERROR(VLOOKUP(B314,ACCEPTED_CODES!$X$3:$Y$50,2,),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IFERROR(VLOOKUP(B315,ACCEPTED_CODES!$X$3:$Y$50,2,),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IFERROR(VLOOKUP(B316,ACCEPTED_CODES!$X$3:$Y$50,2,),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IFERROR(VLOOKUP(B317,ACCEPTED_CODES!$X$3:$Y$50,2,),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IFERROR(VLOOKUP(B318,ACCEPTED_CODES!$X$3:$Y$50,2,),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IFERROR(VLOOKUP(B319,ACCEPTED_CODES!$X$3:$Y$50,2,),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IFERROR(VLOOKUP(B320,ACCEPTED_CODES!$X$3:$Y$50,2,),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IFERROR(VLOOKUP(B321,ACCEPTED_CODES!$X$3:$Y$50,2,),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IFERROR(VLOOKUP(B322,ACCEPTED_CODES!$X$3:$Y$50,2,),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IFERROR(VLOOKUP(B323,ACCEPTED_CODES!$X$3:$Y$50,2,),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IFERROR(VLOOKUP(B324,ACCEPTED_CODES!$X$3:$Y$50,2,),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IFERROR(VLOOKUP(B325,ACCEPTED_CODES!$X$3:$Y$50,2,),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IFERROR(VLOOKUP(B326,ACCEPTED_CODES!$X$3:$Y$50,2,),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IFERROR(VLOOKUP(B327,ACCEPTED_CODES!$X$3:$Y$50,2,),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IFERROR(VLOOKUP(B328,ACCEPTED_CODES!$X$3:$Y$50,2,),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IFERROR(VLOOKUP(B329,ACCEPTED_CODES!$X$3:$Y$50,2,),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IFERROR(VLOOKUP(B330,ACCEPTED_CODES!$X$3:$Y$50,2,),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IFERROR(VLOOKUP(B331,ACCEPTED_CODES!$X$3:$Y$50,2,),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IFERROR(VLOOKUP(B332,ACCEPTED_CODES!$X$3:$Y$50,2,),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IFERROR(VLOOKUP(B333,ACCEPTED_CODES!$X$3:$Y$50,2,),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IFERROR(VLOOKUP(B334,ACCEPTED_CODES!$X$3:$Y$50,2,),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IFERROR(VLOOKUP(B335,ACCEPTED_CODES!$X$3:$Y$50,2,),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IFERROR(VLOOKUP(B336,ACCEPTED_CODES!$X$3:$Y$50,2,),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IFERROR(VLOOKUP(B337,ACCEPTED_CODES!$X$3:$Y$50,2,),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IFERROR(VLOOKUP(B338,ACCEPTED_CODES!$X$3:$Y$50,2,),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IFERROR(VLOOKUP(B339,ACCEPTED_CODES!$X$3:$Y$50,2,),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IFERROR(VLOOKUP(B340,ACCEPTED_CODES!$X$3:$Y$50,2,),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IFERROR(VLOOKUP(B341,ACCEPTED_CODES!$X$3:$Y$50,2,),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IFERROR(VLOOKUP(B342,ACCEPTED_CODES!$X$3:$Y$50,2,),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IFERROR(VLOOKUP(B343,ACCEPTED_CODES!$X$3:$Y$50,2,),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IFERROR(VLOOKUP(B344,ACCEPTED_CODES!$X$3:$Y$50,2,),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IFERROR(VLOOKUP(B345,ACCEPTED_CODES!$X$3:$Y$50,2,),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IFERROR(VLOOKUP(B346,ACCEPTED_CODES!$X$3:$Y$50,2,),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IFERROR(VLOOKUP(B347,ACCEPTED_CODES!$X$3:$Y$50,2,),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IFERROR(VLOOKUP(B348,ACCEPTED_CODES!$X$3:$Y$50,2,),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IFERROR(VLOOKUP(B349,ACCEPTED_CODES!$X$3:$Y$50,2,),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IFERROR(VLOOKUP(B350,ACCEPTED_CODES!$X$3:$Y$50,2,),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IFERROR(VLOOKUP(B351,ACCEPTED_CODES!$X$3:$Y$50,2,),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IFERROR(VLOOKUP(B352,ACCEPTED_CODES!$X$3:$Y$50,2,),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IFERROR(VLOOKUP(B353,ACCEPTED_CODES!$X$3:$Y$50,2,),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IFERROR(VLOOKUP(B354,ACCEPTED_CODES!$X$3:$Y$50,2,),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IFERROR(VLOOKUP(B355,ACCEPTED_CODES!$X$3:$Y$50,2,),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IFERROR(VLOOKUP(B356,ACCEPTED_CODES!$X$3:$Y$50,2,),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IFERROR(VLOOKUP(B357,ACCEPTED_CODES!$X$3:$Y$50,2,),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IFERROR(VLOOKUP(B358,ACCEPTED_CODES!$X$3:$Y$50,2,),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IFERROR(VLOOKUP(B359,ACCEPTED_CODES!$X$3:$Y$50,2,),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IFERROR(VLOOKUP(B360,ACCEPTED_CODES!$X$3:$Y$50,2,),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IFERROR(VLOOKUP(B361,ACCEPTED_CODES!$X$3:$Y$50,2,),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IFERROR(VLOOKUP(B362,ACCEPTED_CODES!$X$3:$Y$50,2,),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IFERROR(VLOOKUP(B363,ACCEPTED_CODES!$X$3:$Y$50,2,),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IFERROR(VLOOKUP(B364,ACCEPTED_CODES!$X$3:$Y$50,2,),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IFERROR(VLOOKUP(B365,ACCEPTED_CODES!$X$3:$Y$50,2,),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IFERROR(VLOOKUP(B366,ACCEPTED_CODES!$X$3:$Y$50,2,),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IFERROR(VLOOKUP(B367,ACCEPTED_CODES!$X$3:$Y$50,2,),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IFERROR(VLOOKUP(B368,ACCEPTED_CODES!$X$3:$Y$50,2,),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IFERROR(VLOOKUP(B369,ACCEPTED_CODES!$X$3:$Y$50,2,),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IFERROR(VLOOKUP(B370,ACCEPTED_CODES!$X$3:$Y$50,2,),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IFERROR(VLOOKUP(B371,ACCEPTED_CODES!$X$3:$Y$50,2,),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IFERROR(VLOOKUP(B372,ACCEPTED_CODES!$X$3:$Y$50,2,),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IFERROR(VLOOKUP(B373,ACCEPTED_CODES!$X$3:$Y$50,2,),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IFERROR(VLOOKUP(B374,ACCEPTED_CODES!$X$3:$Y$50,2,),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IFERROR(VLOOKUP(B375,ACCEPTED_CODES!$X$3:$Y$50,2,),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IFERROR(VLOOKUP(B376,ACCEPTED_CODES!$X$3:$Y$50,2,),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IFERROR(VLOOKUP(B377,ACCEPTED_CODES!$X$3:$Y$50,2,),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IFERROR(VLOOKUP(B378,ACCEPTED_CODES!$X$3:$Y$50,2,),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IFERROR(VLOOKUP(B379,ACCEPTED_CODES!$X$3:$Y$50,2,),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IFERROR(VLOOKUP(B380,ACCEPTED_CODES!$X$3:$Y$50,2,),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IFERROR(VLOOKUP(B381,ACCEPTED_CODES!$X$3:$Y$50,2,),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IFERROR(VLOOKUP(B382,ACCEPTED_CODES!$X$3:$Y$50,2,),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IFERROR(VLOOKUP(B383,ACCEPTED_CODES!$X$3:$Y$50,2,),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IFERROR(VLOOKUP(B384,ACCEPTED_CODES!$X$3:$Y$50,2,),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IFERROR(VLOOKUP(B385,ACCEPTED_CODES!$X$3:$Y$50,2,),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IFERROR(VLOOKUP(B386,ACCEPTED_CODES!$X$3:$Y$50,2,),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IFERROR(VLOOKUP(B387,ACCEPTED_CODES!$X$3:$Y$50,2,),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IFERROR(VLOOKUP(B388,ACCEPTED_CODES!$X$3:$Y$50,2,),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IFERROR(VLOOKUP(B389,ACCEPTED_CODES!$X$3:$Y$50,2,),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IFERROR(VLOOKUP(B390,ACCEPTED_CODES!$X$3:$Y$50,2,),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IFERROR(VLOOKUP(B391,ACCEPTED_CODES!$X$3:$Y$50,2,),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IFERROR(VLOOKUP(B392,ACCEPTED_CODES!$X$3:$Y$50,2,),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IFERROR(VLOOKUP(B393,ACCEPTED_CODES!$X$3:$Y$50,2,),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IFERROR(VLOOKUP(B394,ACCEPTED_CODES!$X$3:$Y$50,2,),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IFERROR(VLOOKUP(B395,ACCEPTED_CODES!$X$3:$Y$50,2,),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IFERROR(VLOOKUP(B396,ACCEPTED_CODES!$X$3:$Y$50,2,),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IFERROR(VLOOKUP(B397,ACCEPTED_CODES!$X$3:$Y$50,2,),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IFERROR(VLOOKUP(B398,ACCEPTED_CODES!$X$3:$Y$50,2,),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IFERROR(VLOOKUP(B399,ACCEPTED_CODES!$X$3:$Y$50,2,),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IFERROR(VLOOKUP(B400,ACCEPTED_CODES!$X$3:$Y$50,2,),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IFERROR(VLOOKUP(B401,ACCEPTED_CODES!$X$3:$Y$50,2,),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IFERROR(VLOOKUP(B402,ACCEPTED_CODES!$X$3:$Y$50,2,),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IFERROR(VLOOKUP(B403,ACCEPTED_CODES!$X$3:$Y$50,2,),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IFERROR(VLOOKUP(B404,ACCEPTED_CODES!$X$3:$Y$50,2,),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IFERROR(VLOOKUP(B405,ACCEPTED_CODES!$X$3:$Y$50,2,),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IFERROR(VLOOKUP(B406,ACCEPTED_CODES!$X$3:$Y$50,2,),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IFERROR(VLOOKUP(B407,ACCEPTED_CODES!$X$3:$Y$50,2,),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IFERROR(VLOOKUP(B408,ACCEPTED_CODES!$X$3:$Y$50,2,),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IFERROR(VLOOKUP(B409,ACCEPTED_CODES!$X$3:$Y$50,2,),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IFERROR(VLOOKUP(B410,ACCEPTED_CODES!$X$3:$Y$50,2,),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IFERROR(VLOOKUP(B411,ACCEPTED_CODES!$X$3:$Y$50,2,),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IFERROR(VLOOKUP(B412,ACCEPTED_CODES!$X$3:$Y$50,2,),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IFERROR(VLOOKUP(B413,ACCEPTED_CODES!$X$3:$Y$50,2,),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IFERROR(VLOOKUP(B414,ACCEPTED_CODES!$X$3:$Y$50,2,),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IFERROR(VLOOKUP(B415,ACCEPTED_CODES!$X$3:$Y$50,2,),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IFERROR(VLOOKUP(B416,ACCEPTED_CODES!$X$3:$Y$50,2,),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IFERROR(VLOOKUP(B417,ACCEPTED_CODES!$X$3:$Y$50,2,),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IFERROR(VLOOKUP(B418,ACCEPTED_CODES!$X$3:$Y$50,2,),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IFERROR(VLOOKUP(B419,ACCEPTED_CODES!$X$3:$Y$50,2,),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IFERROR(VLOOKUP(B420,ACCEPTED_CODES!$X$3:$Y$50,2,),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IFERROR(VLOOKUP(B421,ACCEPTED_CODES!$X$3:$Y$50,2,),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IFERROR(VLOOKUP(B422,ACCEPTED_CODES!$X$3:$Y$50,2,),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IFERROR(VLOOKUP(B423,ACCEPTED_CODES!$X$3:$Y$50,2,),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IFERROR(VLOOKUP(B424,ACCEPTED_CODES!$X$3:$Y$50,2,),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IFERROR(VLOOKUP(B425,ACCEPTED_CODES!$X$3:$Y$50,2,),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IFERROR(VLOOKUP(B426,ACCEPTED_CODES!$X$3:$Y$50,2,),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IFERROR(VLOOKUP(B427,ACCEPTED_CODES!$X$3:$Y$50,2,),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IFERROR(VLOOKUP(B428,ACCEPTED_CODES!$X$3:$Y$50,2,),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IFERROR(VLOOKUP(B429,ACCEPTED_CODES!$X$3:$Y$50,2,),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IFERROR(VLOOKUP(B430,ACCEPTED_CODES!$X$3:$Y$50,2,),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IFERROR(VLOOKUP(B431,ACCEPTED_CODES!$X$3:$Y$50,2,),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IFERROR(VLOOKUP(B432,ACCEPTED_CODES!$X$3:$Y$50,2,),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IFERROR(VLOOKUP(B433,ACCEPTED_CODES!$X$3:$Y$50,2,),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IFERROR(VLOOKUP(B434,ACCEPTED_CODES!$X$3:$Y$50,2,),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IFERROR(VLOOKUP(B435,ACCEPTED_CODES!$X$3:$Y$50,2,),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IFERROR(VLOOKUP(B436,ACCEPTED_CODES!$X$3:$Y$50,2,),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IFERROR(VLOOKUP(B437,ACCEPTED_CODES!$X$3:$Y$50,2,),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IFERROR(VLOOKUP(B438,ACCEPTED_CODES!$X$3:$Y$50,2,),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IFERROR(VLOOKUP(B439,ACCEPTED_CODES!$X$3:$Y$50,2,),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IFERROR(VLOOKUP(B440,ACCEPTED_CODES!$X$3:$Y$50,2,),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IFERROR(VLOOKUP(B441,ACCEPTED_CODES!$X$3:$Y$50,2,),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IFERROR(VLOOKUP(B442,ACCEPTED_CODES!$X$3:$Y$50,2,),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IFERROR(VLOOKUP(B443,ACCEPTED_CODES!$X$3:$Y$50,2,),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IFERROR(VLOOKUP(B444,ACCEPTED_CODES!$X$3:$Y$50,2,),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IFERROR(VLOOKUP(B445,ACCEPTED_CODES!$X$3:$Y$50,2,),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IFERROR(VLOOKUP(B446,ACCEPTED_CODES!$X$3:$Y$50,2,),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IFERROR(VLOOKUP(B447,ACCEPTED_CODES!$X$3:$Y$50,2,),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IFERROR(VLOOKUP(B448,ACCEPTED_CODES!$X$3:$Y$50,2,),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IFERROR(VLOOKUP(B449,ACCEPTED_CODES!$X$3:$Y$50,2,),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IFERROR(VLOOKUP(B450,ACCEPTED_CODES!$X$3:$Y$50,2,),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IFERROR(VLOOKUP(B451,ACCEPTED_CODES!$X$3:$Y$50,2,),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IFERROR(VLOOKUP(B452,ACCEPTED_CODES!$X$3:$Y$50,2,),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IFERROR(VLOOKUP(B453,ACCEPTED_CODES!$X$3:$Y$50,2,),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IFERROR(VLOOKUP(B454,ACCEPTED_CODES!$X$3:$Y$50,2,),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IFERROR(VLOOKUP(B455,ACCEPTED_CODES!$X$3:$Y$50,2,),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IFERROR(VLOOKUP(B456,ACCEPTED_CODES!$X$3:$Y$50,2,),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IFERROR(VLOOKUP(B457,ACCEPTED_CODES!$X$3:$Y$50,2,),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IFERROR(VLOOKUP(B458,ACCEPTED_CODES!$X$3:$Y$50,2,),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IFERROR(VLOOKUP(B459,ACCEPTED_CODES!$X$3:$Y$50,2,),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IFERROR(VLOOKUP(B460,ACCEPTED_CODES!$X$3:$Y$50,2,),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IFERROR(VLOOKUP(B461,ACCEPTED_CODES!$X$3:$Y$50,2,),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IFERROR(VLOOKUP(B462,ACCEPTED_CODES!$X$3:$Y$50,2,),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IFERROR(VLOOKUP(B463,ACCEPTED_CODES!$X$3:$Y$50,2,),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IFERROR(VLOOKUP(B464,ACCEPTED_CODES!$X$3:$Y$50,2,),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IFERROR(VLOOKUP(B465,ACCEPTED_CODES!$X$3:$Y$50,2,),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IFERROR(VLOOKUP(B466,ACCEPTED_CODES!$X$3:$Y$50,2,),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IFERROR(VLOOKUP(B467,ACCEPTED_CODES!$X$3:$Y$50,2,),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IFERROR(VLOOKUP(B468,ACCEPTED_CODES!$X$3:$Y$50,2,),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IFERROR(VLOOKUP(B469,ACCEPTED_CODES!$X$3:$Y$50,2,),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IFERROR(VLOOKUP(B470,ACCEPTED_CODES!$X$3:$Y$50,2,),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IFERROR(VLOOKUP(B471,ACCEPTED_CODES!$X$3:$Y$50,2,),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IFERROR(VLOOKUP(B472,ACCEPTED_CODES!$X$3:$Y$50,2,),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IFERROR(VLOOKUP(B473,ACCEPTED_CODES!$X$3:$Y$50,2,),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IFERROR(VLOOKUP(B474,ACCEPTED_CODES!$X$3:$Y$50,2,),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IFERROR(VLOOKUP(B475,ACCEPTED_CODES!$X$3:$Y$50,2,),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IFERROR(VLOOKUP(B476,ACCEPTED_CODES!$X$3:$Y$50,2,),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IFERROR(VLOOKUP(B477,ACCEPTED_CODES!$X$3:$Y$50,2,),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IFERROR(VLOOKUP(B478,ACCEPTED_CODES!$X$3:$Y$50,2,),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IFERROR(VLOOKUP(B479,ACCEPTED_CODES!$X$3:$Y$50,2,),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IFERROR(VLOOKUP(B480,ACCEPTED_CODES!$X$3:$Y$50,2,),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IFERROR(VLOOKUP(B481,ACCEPTED_CODES!$X$3:$Y$50,2,),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IFERROR(VLOOKUP(B482,ACCEPTED_CODES!$X$3:$Y$50,2,),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IFERROR(VLOOKUP(B483,ACCEPTED_CODES!$X$3:$Y$50,2,),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IFERROR(VLOOKUP(B484,ACCEPTED_CODES!$X$3:$Y$50,2,),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IFERROR(VLOOKUP(B485,ACCEPTED_CODES!$X$3:$Y$50,2,),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IFERROR(VLOOKUP(B486,ACCEPTED_CODES!$X$3:$Y$50,2,),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IFERROR(VLOOKUP(B487,ACCEPTED_CODES!$X$3:$Y$50,2,),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IFERROR(VLOOKUP(B488,ACCEPTED_CODES!$X$3:$Y$50,2,),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IFERROR(VLOOKUP(B489,ACCEPTED_CODES!$X$3:$Y$50,2,),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IFERROR(VLOOKUP(B490,ACCEPTED_CODES!$X$3:$Y$50,2,),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IFERROR(VLOOKUP(B491,ACCEPTED_CODES!$X$3:$Y$50,2,),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IFERROR(VLOOKUP(B492,ACCEPTED_CODES!$X$3:$Y$50,2,),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IFERROR(VLOOKUP(B493,ACCEPTED_CODES!$X$3:$Y$50,2,),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IFERROR(VLOOKUP(B494,ACCEPTED_CODES!$X$3:$Y$50,2,),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IFERROR(VLOOKUP(B495,ACCEPTED_CODES!$X$3:$Y$50,2,),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IFERROR(VLOOKUP(B496,ACCEPTED_CODES!$X$3:$Y$50,2,),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IFERROR(VLOOKUP(B497,ACCEPTED_CODES!$X$3:$Y$50,2,),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IFERROR(VLOOKUP(B498,ACCEPTED_CODES!$X$3:$Y$50,2,),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IFERROR(VLOOKUP(B499,ACCEPTED_CODES!$X$3:$Y$50,2,),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IFERROR(VLOOKUP(B500,ACCEPTED_CODES!$X$3:$Y$50,2,),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IFERROR(VLOOKUP(B501,ACCEPTED_CODES!$X$3:$Y$50,2,),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IFERROR(VLOOKUP(B502,ACCEPTED_CODES!$X$3:$Y$50,2,),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IFERROR(VLOOKUP(B503,ACCEPTED_CODES!$X$3:$Y$50,2,),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IFERROR(VLOOKUP(B504,ACCEPTED_CODES!$X$3:$Y$50,2,),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IFERROR(VLOOKUP(B505,ACCEPTED_CODES!$X$3:$Y$50,2,),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IFERROR(VLOOKUP(B506,ACCEPTED_CODES!$X$3:$Y$50,2,),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IFERROR(VLOOKUP(B507,ACCEPTED_CODES!$X$3:$Y$50,2,),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IFERROR(VLOOKUP(B508,ACCEPTED_CODES!$X$3:$Y$50,2,),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IFERROR(VLOOKUP(B509,ACCEPTED_CODES!$X$3:$Y$50,2,),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IFERROR(VLOOKUP(B510,ACCEPTED_CODES!$X$3:$Y$50,2,),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IFERROR(VLOOKUP(B511,ACCEPTED_CODES!$X$3:$Y$50,2,),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IFERROR(VLOOKUP(B512,ACCEPTED_CODES!$X$3:$Y$50,2,),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IFERROR(VLOOKUP(B513,ACCEPTED_CODES!$X$3:$Y$50,2,),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IFERROR(VLOOKUP(B514,ACCEPTED_CODES!$X$3:$Y$50,2,),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IFERROR(VLOOKUP(B515,ACCEPTED_CODES!$X$3:$Y$50,2,),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IFERROR(VLOOKUP(B516,ACCEPTED_CODES!$X$3:$Y$50,2,),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IFERROR(VLOOKUP(B517,ACCEPTED_CODES!$X$3:$Y$50,2,),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IFERROR(VLOOKUP(B518,ACCEPTED_CODES!$X$3:$Y$50,2,),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IFERROR(VLOOKUP(B519,ACCEPTED_CODES!$X$3:$Y$50,2,),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IFERROR(VLOOKUP(B520,ACCEPTED_CODES!$X$3:$Y$50,2,),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IFERROR(VLOOKUP(B521,ACCEPTED_CODES!$X$3:$Y$50,2,),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IFERROR(VLOOKUP(B522,ACCEPTED_CODES!$X$3:$Y$50,2,),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IFERROR(VLOOKUP(B523,ACCEPTED_CODES!$X$3:$Y$50,2,),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IFERROR(VLOOKUP(B524,ACCEPTED_CODES!$X$3:$Y$50,2,),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IFERROR(VLOOKUP(B525,ACCEPTED_CODES!$X$3:$Y$50,2,),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IFERROR(VLOOKUP(B526,ACCEPTED_CODES!$X$3:$Y$50,2,),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IFERROR(VLOOKUP(B527,ACCEPTED_CODES!$X$3:$Y$50,2,),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IFERROR(VLOOKUP(B528,ACCEPTED_CODES!$X$3:$Y$50,2,),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IFERROR(VLOOKUP(B529,ACCEPTED_CODES!$X$3:$Y$50,2,),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IFERROR(VLOOKUP(B530,ACCEPTED_CODES!$X$3:$Y$50,2,),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IFERROR(VLOOKUP(B531,ACCEPTED_CODES!$X$3:$Y$50,2,),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IFERROR(VLOOKUP(B532,ACCEPTED_CODES!$X$3:$Y$50,2,),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IFERROR(VLOOKUP(B533,ACCEPTED_CODES!$X$3:$Y$50,2,),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IFERROR(VLOOKUP(B534,ACCEPTED_CODES!$X$3:$Y$50,2,),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IFERROR(VLOOKUP(B535,ACCEPTED_CODES!$X$3:$Y$50,2,),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IFERROR(VLOOKUP(B536,ACCEPTED_CODES!$X$3:$Y$50,2,),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IFERROR(VLOOKUP(B537,ACCEPTED_CODES!$X$3:$Y$50,2,),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IFERROR(VLOOKUP(B538,ACCEPTED_CODES!$X$3:$Y$50,2,),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IFERROR(VLOOKUP(B539,ACCEPTED_CODES!$X$3:$Y$50,2,),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IFERROR(VLOOKUP(B540,ACCEPTED_CODES!$X$3:$Y$50,2,),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IFERROR(VLOOKUP(B541,ACCEPTED_CODES!$X$3:$Y$50,2,),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IFERROR(VLOOKUP(B542,ACCEPTED_CODES!$X$3:$Y$50,2,),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IFERROR(VLOOKUP(B543,ACCEPTED_CODES!$X$3:$Y$50,2,),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IFERROR(VLOOKUP(B544,ACCEPTED_CODES!$X$3:$Y$50,2,),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IFERROR(VLOOKUP(B545,ACCEPTED_CODES!$X$3:$Y$50,2,),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IFERROR(VLOOKUP(B546,ACCEPTED_CODES!$X$3:$Y$50,2,),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IFERROR(VLOOKUP(B547,ACCEPTED_CODES!$X$3:$Y$50,2,),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IFERROR(VLOOKUP(B548,ACCEPTED_CODES!$X$3:$Y$50,2,),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IFERROR(VLOOKUP(B549,ACCEPTED_CODES!$X$3:$Y$50,2,),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IFERROR(VLOOKUP(B550,ACCEPTED_CODES!$X$3:$Y$50,2,),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IFERROR(VLOOKUP(B551,ACCEPTED_CODES!$X$3:$Y$50,2,),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IFERROR(VLOOKUP(B552,ACCEPTED_CODES!$X$3:$Y$50,2,),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IFERROR(VLOOKUP(B553,ACCEPTED_CODES!$X$3:$Y$50,2,),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IFERROR(VLOOKUP(B554,ACCEPTED_CODES!$X$3:$Y$50,2,),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IFERROR(VLOOKUP(B555,ACCEPTED_CODES!$X$3:$Y$50,2,),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IFERROR(VLOOKUP(B556,ACCEPTED_CODES!$X$3:$Y$50,2,),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IFERROR(VLOOKUP(B557,ACCEPTED_CODES!$X$3:$Y$50,2,),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IFERROR(VLOOKUP(B558,ACCEPTED_CODES!$X$3:$Y$50,2,),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IFERROR(VLOOKUP(B559,ACCEPTED_CODES!$X$3:$Y$50,2,),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IFERROR(VLOOKUP(B560,ACCEPTED_CODES!$X$3:$Y$50,2,),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IFERROR(VLOOKUP(B561,ACCEPTED_CODES!$X$3:$Y$50,2,),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IFERROR(VLOOKUP(B562,ACCEPTED_CODES!$X$3:$Y$50,2,),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IFERROR(VLOOKUP(B563,ACCEPTED_CODES!$X$3:$Y$50,2,),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IFERROR(VLOOKUP(B564,ACCEPTED_CODES!$X$3:$Y$50,2,),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IFERROR(VLOOKUP(B565,ACCEPTED_CODES!$X$3:$Y$50,2,),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IFERROR(VLOOKUP(B566,ACCEPTED_CODES!$X$3:$Y$50,2,),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IFERROR(VLOOKUP(B567,ACCEPTED_CODES!$X$3:$Y$50,2,),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IFERROR(VLOOKUP(B568,ACCEPTED_CODES!$X$3:$Y$50,2,),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IFERROR(VLOOKUP(B569,ACCEPTED_CODES!$X$3:$Y$50,2,),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IFERROR(VLOOKUP(B570,ACCEPTED_CODES!$X$3:$Y$50,2,),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IFERROR(VLOOKUP(B571,ACCEPTED_CODES!$X$3:$Y$50,2,),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IFERROR(VLOOKUP(B572,ACCEPTED_CODES!$X$3:$Y$50,2,),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IFERROR(VLOOKUP(B573,ACCEPTED_CODES!$X$3:$Y$50,2,),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IFERROR(VLOOKUP(B574,ACCEPTED_CODES!$X$3:$Y$50,2,),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IFERROR(VLOOKUP(B575,ACCEPTED_CODES!$X$3:$Y$50,2,),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IFERROR(VLOOKUP(B576,ACCEPTED_CODES!$X$3:$Y$50,2,),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IFERROR(VLOOKUP(B577,ACCEPTED_CODES!$X$3:$Y$50,2,),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IFERROR(VLOOKUP(B578,ACCEPTED_CODES!$X$3:$Y$50,2,),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IFERROR(VLOOKUP(B579,ACCEPTED_CODES!$X$3:$Y$50,2,),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IFERROR(VLOOKUP(B580,ACCEPTED_CODES!$X$3:$Y$50,2,),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IFERROR(VLOOKUP(B581,ACCEPTED_CODES!$X$3:$Y$50,2,),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IFERROR(VLOOKUP(B582,ACCEPTED_CODES!$X$3:$Y$50,2,),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IFERROR(VLOOKUP(B583,ACCEPTED_CODES!$X$3:$Y$50,2,),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IFERROR(VLOOKUP(B584,ACCEPTED_CODES!$X$3:$Y$50,2,),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IFERROR(VLOOKUP(B585,ACCEPTED_CODES!$X$3:$Y$50,2,),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IFERROR(VLOOKUP(B586,ACCEPTED_CODES!$X$3:$Y$50,2,),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IFERROR(VLOOKUP(B587,ACCEPTED_CODES!$X$3:$Y$50,2,),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IFERROR(VLOOKUP(B588,ACCEPTED_CODES!$X$3:$Y$50,2,),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IFERROR(VLOOKUP(B589,ACCEPTED_CODES!$X$3:$Y$50,2,),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IFERROR(VLOOKUP(B590,ACCEPTED_CODES!$X$3:$Y$50,2,),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IFERROR(VLOOKUP(B591,ACCEPTED_CODES!$X$3:$Y$50,2,),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IFERROR(VLOOKUP(B592,ACCEPTED_CODES!$X$3:$Y$50,2,),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IFERROR(VLOOKUP(B593,ACCEPTED_CODES!$X$3:$Y$50,2,),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IFERROR(VLOOKUP(B594,ACCEPTED_CODES!$X$3:$Y$50,2,),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IFERROR(VLOOKUP(B595,ACCEPTED_CODES!$X$3:$Y$50,2,),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IFERROR(VLOOKUP(B596,ACCEPTED_CODES!$X$3:$Y$50,2,),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IFERROR(VLOOKUP(B597,ACCEPTED_CODES!$X$3:$Y$50,2,),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IFERROR(VLOOKUP(B598,ACCEPTED_CODES!$X$3:$Y$50,2,),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IFERROR(VLOOKUP(B599,ACCEPTED_CODES!$X$3:$Y$50,2,),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IFERROR(VLOOKUP(B600,ACCEPTED_CODES!$X$3:$Y$50,2,),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IFERROR(VLOOKUP(B601,ACCEPTED_CODES!$X$3:$Y$50,2,),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IFERROR(VLOOKUP(B602,ACCEPTED_CODES!$X$3:$Y$50,2,),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IFERROR(VLOOKUP(B603,ACCEPTED_CODES!$X$3:$Y$50,2,),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IFERROR(VLOOKUP(B604,ACCEPTED_CODES!$X$3:$Y$50,2,),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IFERROR(VLOOKUP(B605,ACCEPTED_CODES!$X$3:$Y$50,2,),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IFERROR(VLOOKUP(B606,ACCEPTED_CODES!$X$3:$Y$50,2,),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IFERROR(VLOOKUP(B607,ACCEPTED_CODES!$X$3:$Y$50,2,),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IFERROR(VLOOKUP(B608,ACCEPTED_CODES!$X$3:$Y$50,2,),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IFERROR(VLOOKUP(B609,ACCEPTED_CODES!$X$3:$Y$50,2,),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IFERROR(VLOOKUP(B610,ACCEPTED_CODES!$X$3:$Y$50,2,),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IFERROR(VLOOKUP(B611,ACCEPTED_CODES!$X$3:$Y$50,2,),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IFERROR(VLOOKUP(B612,ACCEPTED_CODES!$X$3:$Y$50,2,),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IFERROR(VLOOKUP(B613,ACCEPTED_CODES!$X$3:$Y$50,2,),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IFERROR(VLOOKUP(B614,ACCEPTED_CODES!$X$3:$Y$50,2,),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IFERROR(VLOOKUP(B615,ACCEPTED_CODES!$X$3:$Y$50,2,),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IFERROR(VLOOKUP(B616,ACCEPTED_CODES!$X$3:$Y$50,2,),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IFERROR(VLOOKUP(B617,ACCEPTED_CODES!$X$3:$Y$50,2,),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IFERROR(VLOOKUP(B618,ACCEPTED_CODES!$X$3:$Y$50,2,),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IFERROR(VLOOKUP(B619,ACCEPTED_CODES!$X$3:$Y$50,2,),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IFERROR(VLOOKUP(B620,ACCEPTED_CODES!$X$3:$Y$50,2,),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IFERROR(VLOOKUP(B621,ACCEPTED_CODES!$X$3:$Y$50,2,),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IFERROR(VLOOKUP(B622,ACCEPTED_CODES!$X$3:$Y$50,2,),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IFERROR(VLOOKUP(B623,ACCEPTED_CODES!$X$3:$Y$50,2,),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IFERROR(VLOOKUP(B624,ACCEPTED_CODES!$X$3:$Y$50,2,),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IFERROR(VLOOKUP(B625,ACCEPTED_CODES!$X$3:$Y$50,2,),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IFERROR(VLOOKUP(B626,ACCEPTED_CODES!$X$3:$Y$50,2,),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IFERROR(VLOOKUP(B627,ACCEPTED_CODES!$X$3:$Y$50,2,),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IFERROR(VLOOKUP(B628,ACCEPTED_CODES!$X$3:$Y$50,2,),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IFERROR(VLOOKUP(B629,ACCEPTED_CODES!$X$3:$Y$50,2,),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IFERROR(VLOOKUP(B630,ACCEPTED_CODES!$X$3:$Y$50,2,),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IFERROR(VLOOKUP(B631,ACCEPTED_CODES!$X$3:$Y$50,2,),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IFERROR(VLOOKUP(B632,ACCEPTED_CODES!$X$3:$Y$50,2,),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IFERROR(VLOOKUP(B633,ACCEPTED_CODES!$X$3:$Y$50,2,),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IFERROR(VLOOKUP(B634,ACCEPTED_CODES!$X$3:$Y$50,2,),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IFERROR(VLOOKUP(B635,ACCEPTED_CODES!$X$3:$Y$50,2,),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IFERROR(VLOOKUP(B636,ACCEPTED_CODES!$X$3:$Y$50,2,),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IFERROR(VLOOKUP(B637,ACCEPTED_CODES!$X$3:$Y$50,2,),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IFERROR(VLOOKUP(B638,ACCEPTED_CODES!$X$3:$Y$50,2,),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IFERROR(VLOOKUP(B639,ACCEPTED_CODES!$X$3:$Y$50,2,),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IFERROR(VLOOKUP(B640,ACCEPTED_CODES!$X$3:$Y$50,2,),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IFERROR(VLOOKUP(B641,ACCEPTED_CODES!$X$3:$Y$50,2,),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IFERROR(VLOOKUP(B642,ACCEPTED_CODES!$X$3:$Y$50,2,),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IFERROR(VLOOKUP(B643,ACCEPTED_CODES!$X$3:$Y$50,2,),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IFERROR(VLOOKUP(B644,ACCEPTED_CODES!$X$3:$Y$50,2,),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IFERROR(VLOOKUP(B645,ACCEPTED_CODES!$X$3:$Y$50,2,),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IFERROR(VLOOKUP(B646,ACCEPTED_CODES!$X$3:$Y$50,2,),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IFERROR(VLOOKUP(B647,ACCEPTED_CODES!$X$3:$Y$50,2,),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IFERROR(VLOOKUP(B648,ACCEPTED_CODES!$X$3:$Y$50,2,),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IFERROR(VLOOKUP(B649,ACCEPTED_CODES!$X$3:$Y$50,2,),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IFERROR(VLOOKUP(B650,ACCEPTED_CODES!$X$3:$Y$50,2,),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IFERROR(VLOOKUP(B651,ACCEPTED_CODES!$X$3:$Y$50,2,),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IFERROR(VLOOKUP(B652,ACCEPTED_CODES!$X$3:$Y$50,2,),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IFERROR(VLOOKUP(B653,ACCEPTED_CODES!$X$3:$Y$50,2,),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IFERROR(VLOOKUP(B654,ACCEPTED_CODES!$X$3:$Y$50,2,),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IFERROR(VLOOKUP(B655,ACCEPTED_CODES!$X$3:$Y$50,2,),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IFERROR(VLOOKUP(B656,ACCEPTED_CODES!$X$3:$Y$50,2,),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IFERROR(VLOOKUP(B657,ACCEPTED_CODES!$X$3:$Y$50,2,),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IFERROR(VLOOKUP(B658,ACCEPTED_CODES!$X$3:$Y$50,2,),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IFERROR(VLOOKUP(B659,ACCEPTED_CODES!$X$3:$Y$50,2,),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IFERROR(VLOOKUP(B660,ACCEPTED_CODES!$X$3:$Y$50,2,),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IFERROR(VLOOKUP(B661,ACCEPTED_CODES!$X$3:$Y$50,2,),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IFERROR(VLOOKUP(B662,ACCEPTED_CODES!$X$3:$Y$50,2,),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IFERROR(VLOOKUP(B663,ACCEPTED_CODES!$X$3:$Y$50,2,),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IFERROR(VLOOKUP(B664,ACCEPTED_CODES!$X$3:$Y$50,2,),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IFERROR(VLOOKUP(B665,ACCEPTED_CODES!$X$3:$Y$50,2,),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IFERROR(VLOOKUP(B666,ACCEPTED_CODES!$X$3:$Y$50,2,),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IFERROR(VLOOKUP(B667,ACCEPTED_CODES!$X$3:$Y$50,2,),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IFERROR(VLOOKUP(B668,ACCEPTED_CODES!$X$3:$Y$50,2,),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IFERROR(VLOOKUP(B669,ACCEPTED_CODES!$X$3:$Y$50,2,),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IFERROR(VLOOKUP(B670,ACCEPTED_CODES!$X$3:$Y$50,2,),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IFERROR(VLOOKUP(B671,ACCEPTED_CODES!$X$3:$Y$50,2,),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IFERROR(VLOOKUP(B672,ACCEPTED_CODES!$X$3:$Y$50,2,),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IFERROR(VLOOKUP(B673,ACCEPTED_CODES!$X$3:$Y$50,2,),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IFERROR(VLOOKUP(B674,ACCEPTED_CODES!$X$3:$Y$50,2,),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IFERROR(VLOOKUP(B675,ACCEPTED_CODES!$X$3:$Y$50,2,),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IFERROR(VLOOKUP(B676,ACCEPTED_CODES!$X$3:$Y$50,2,),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IFERROR(VLOOKUP(B677,ACCEPTED_CODES!$X$3:$Y$50,2,),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IFERROR(VLOOKUP(B678,ACCEPTED_CODES!$X$3:$Y$50,2,),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IFERROR(VLOOKUP(B679,ACCEPTED_CODES!$X$3:$Y$50,2,),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IFERROR(VLOOKUP(B680,ACCEPTED_CODES!$X$3:$Y$50,2,),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IFERROR(VLOOKUP(B681,ACCEPTED_CODES!$X$3:$Y$50,2,),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IFERROR(VLOOKUP(B682,ACCEPTED_CODES!$X$3:$Y$50,2,),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IFERROR(VLOOKUP(B683,ACCEPTED_CODES!$X$3:$Y$50,2,),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IFERROR(VLOOKUP(B684,ACCEPTED_CODES!$X$3:$Y$50,2,),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IFERROR(VLOOKUP(B685,ACCEPTED_CODES!$X$3:$Y$50,2,),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IFERROR(VLOOKUP(B686,ACCEPTED_CODES!$X$3:$Y$50,2,),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IFERROR(VLOOKUP(B687,ACCEPTED_CODES!$X$3:$Y$50,2,),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IFERROR(VLOOKUP(B688,ACCEPTED_CODES!$X$3:$Y$50,2,),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IFERROR(VLOOKUP(B689,ACCEPTED_CODES!$X$3:$Y$50,2,),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IFERROR(VLOOKUP(B690,ACCEPTED_CODES!$X$3:$Y$50,2,),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IFERROR(VLOOKUP(B691,ACCEPTED_CODES!$X$3:$Y$50,2,),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IFERROR(VLOOKUP(B692,ACCEPTED_CODES!$X$3:$Y$50,2,),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IFERROR(VLOOKUP(B693,ACCEPTED_CODES!$X$3:$Y$50,2,),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IFERROR(VLOOKUP(B694,ACCEPTED_CODES!$X$3:$Y$50,2,),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IFERROR(VLOOKUP(B695,ACCEPTED_CODES!$X$3:$Y$50,2,),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IFERROR(VLOOKUP(B696,ACCEPTED_CODES!$X$3:$Y$50,2,),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IFERROR(VLOOKUP(B697,ACCEPTED_CODES!$X$3:$Y$50,2,),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IFERROR(VLOOKUP(B698,ACCEPTED_CODES!$X$3:$Y$50,2,),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IFERROR(VLOOKUP(B699,ACCEPTED_CODES!$X$3:$Y$50,2,),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IFERROR(VLOOKUP(B700,ACCEPTED_CODES!$X$3:$Y$50,2,),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IFERROR(VLOOKUP(B701,ACCEPTED_CODES!$X$3:$Y$50,2,),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IFERROR(VLOOKUP(B702,ACCEPTED_CODES!$X$3:$Y$50,2,),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IFERROR(VLOOKUP(B703,ACCEPTED_CODES!$X$3:$Y$50,2,),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IFERROR(VLOOKUP(B704,ACCEPTED_CODES!$X$3:$Y$50,2,),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IFERROR(VLOOKUP(B705,ACCEPTED_CODES!$X$3:$Y$50,2,),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IFERROR(VLOOKUP(B706,ACCEPTED_CODES!$X$3:$Y$50,2,),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IFERROR(VLOOKUP(B707,ACCEPTED_CODES!$X$3:$Y$50,2,),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IFERROR(VLOOKUP(B708,ACCEPTED_CODES!$X$3:$Y$50,2,),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IFERROR(VLOOKUP(B709,ACCEPTED_CODES!$X$3:$Y$50,2,),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IFERROR(VLOOKUP(B710,ACCEPTED_CODES!$X$3:$Y$50,2,),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IFERROR(VLOOKUP(B711,ACCEPTED_CODES!$X$3:$Y$50,2,),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IFERROR(VLOOKUP(B712,ACCEPTED_CODES!$X$3:$Y$50,2,),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IFERROR(VLOOKUP(B713,ACCEPTED_CODES!$X$3:$Y$50,2,),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IFERROR(VLOOKUP(B714,ACCEPTED_CODES!$X$3:$Y$50,2,),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IFERROR(VLOOKUP(B715,ACCEPTED_CODES!$X$3:$Y$50,2,),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IFERROR(VLOOKUP(B716,ACCEPTED_CODES!$X$3:$Y$50,2,),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IFERROR(VLOOKUP(B717,ACCEPTED_CODES!$X$3:$Y$50,2,),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IFERROR(VLOOKUP(B718,ACCEPTED_CODES!$X$3:$Y$50,2,),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IFERROR(VLOOKUP(B719,ACCEPTED_CODES!$X$3:$Y$50,2,),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IFERROR(VLOOKUP(B720,ACCEPTED_CODES!$X$3:$Y$50,2,),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IFERROR(VLOOKUP(B721,ACCEPTED_CODES!$X$3:$Y$50,2,),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IFERROR(VLOOKUP(B722,ACCEPTED_CODES!$X$3:$Y$50,2,),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IFERROR(VLOOKUP(B723,ACCEPTED_CODES!$X$3:$Y$50,2,),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IFERROR(VLOOKUP(B724,ACCEPTED_CODES!$X$3:$Y$50,2,),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IFERROR(VLOOKUP(B725,ACCEPTED_CODES!$X$3:$Y$50,2,),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IFERROR(VLOOKUP(B726,ACCEPTED_CODES!$X$3:$Y$50,2,),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IFERROR(VLOOKUP(B727,ACCEPTED_CODES!$X$3:$Y$50,2,),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IFERROR(VLOOKUP(B728,ACCEPTED_CODES!$X$3:$Y$50,2,),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IFERROR(VLOOKUP(B729,ACCEPTED_CODES!$X$3:$Y$50,2,),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IFERROR(VLOOKUP(B730,ACCEPTED_CODES!$X$3:$Y$50,2,),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IFERROR(VLOOKUP(B731,ACCEPTED_CODES!$X$3:$Y$50,2,),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IFERROR(VLOOKUP(B732,ACCEPTED_CODES!$X$3:$Y$50,2,),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IFERROR(VLOOKUP(B733,ACCEPTED_CODES!$X$3:$Y$50,2,),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IFERROR(VLOOKUP(B734,ACCEPTED_CODES!$X$3:$Y$50,2,),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IFERROR(VLOOKUP(B735,ACCEPTED_CODES!$X$3:$Y$50,2,),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IFERROR(VLOOKUP(B736,ACCEPTED_CODES!$X$3:$Y$50,2,),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IFERROR(VLOOKUP(B737,ACCEPTED_CODES!$X$3:$Y$50,2,),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IFERROR(VLOOKUP(B738,ACCEPTED_CODES!$X$3:$Y$50,2,),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IFERROR(VLOOKUP(B739,ACCEPTED_CODES!$X$3:$Y$50,2,),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IFERROR(VLOOKUP(B740,ACCEPTED_CODES!$X$3:$Y$50,2,),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IFERROR(VLOOKUP(B741,ACCEPTED_CODES!$X$3:$Y$50,2,),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IFERROR(VLOOKUP(B742,ACCEPTED_CODES!$X$3:$Y$50,2,),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IFERROR(VLOOKUP(B743,ACCEPTED_CODES!$X$3:$Y$50,2,),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IFERROR(VLOOKUP(B744,ACCEPTED_CODES!$X$3:$Y$50,2,),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IFERROR(VLOOKUP(B745,ACCEPTED_CODES!$X$3:$Y$50,2,),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IFERROR(VLOOKUP(B746,ACCEPTED_CODES!$X$3:$Y$50,2,),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IFERROR(VLOOKUP(B747,ACCEPTED_CODES!$X$3:$Y$50,2,),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IFERROR(VLOOKUP(B748,ACCEPTED_CODES!$X$3:$Y$50,2,),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IFERROR(VLOOKUP(B749,ACCEPTED_CODES!$X$3:$Y$50,2,),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IFERROR(VLOOKUP(B750,ACCEPTED_CODES!$X$3:$Y$50,2,),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IFERROR(VLOOKUP(B751,ACCEPTED_CODES!$X$3:$Y$50,2,),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IFERROR(VLOOKUP(B752,ACCEPTED_CODES!$X$3:$Y$50,2,),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IFERROR(VLOOKUP(B753,ACCEPTED_CODES!$X$3:$Y$50,2,),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IFERROR(VLOOKUP(B754,ACCEPTED_CODES!$X$3:$Y$50,2,),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IFERROR(VLOOKUP(B755,ACCEPTED_CODES!$X$3:$Y$50,2,),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IFERROR(VLOOKUP(B756,ACCEPTED_CODES!$X$3:$Y$50,2,),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IFERROR(VLOOKUP(B757,ACCEPTED_CODES!$X$3:$Y$50,2,),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IFERROR(VLOOKUP(B758,ACCEPTED_CODES!$X$3:$Y$50,2,),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IFERROR(VLOOKUP(B759,ACCEPTED_CODES!$X$3:$Y$50,2,),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IFERROR(VLOOKUP(B760,ACCEPTED_CODES!$X$3:$Y$50,2,),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IFERROR(VLOOKUP(B761,ACCEPTED_CODES!$X$3:$Y$50,2,),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IFERROR(VLOOKUP(B762,ACCEPTED_CODES!$X$3:$Y$50,2,),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IFERROR(VLOOKUP(B763,ACCEPTED_CODES!$X$3:$Y$50,2,),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IFERROR(VLOOKUP(B764,ACCEPTED_CODES!$X$3:$Y$50,2,),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IFERROR(VLOOKUP(B765,ACCEPTED_CODES!$X$3:$Y$50,2,),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IFERROR(VLOOKUP(B766,ACCEPTED_CODES!$X$3:$Y$50,2,),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IFERROR(VLOOKUP(B767,ACCEPTED_CODES!$X$3:$Y$50,2,),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IFERROR(VLOOKUP(B768,ACCEPTED_CODES!$X$3:$Y$50,2,),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IFERROR(VLOOKUP(B769,ACCEPTED_CODES!$X$3:$Y$50,2,),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IFERROR(VLOOKUP(B770,ACCEPTED_CODES!$X$3:$Y$50,2,),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IFERROR(VLOOKUP(B771,ACCEPTED_CODES!$X$3:$Y$50,2,),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IFERROR(VLOOKUP(B772,ACCEPTED_CODES!$X$3:$Y$50,2,),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IFERROR(VLOOKUP(B773,ACCEPTED_CODES!$X$3:$Y$50,2,),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IFERROR(VLOOKUP(B774,ACCEPTED_CODES!$X$3:$Y$50,2,),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IFERROR(VLOOKUP(B775,ACCEPTED_CODES!$X$3:$Y$50,2,),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IFERROR(VLOOKUP(B776,ACCEPTED_CODES!$X$3:$Y$50,2,),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IFERROR(VLOOKUP(B777,ACCEPTED_CODES!$X$3:$Y$50,2,),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IFERROR(VLOOKUP(B778,ACCEPTED_CODES!$X$3:$Y$50,2,),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IFERROR(VLOOKUP(B779,ACCEPTED_CODES!$X$3:$Y$50,2,),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IFERROR(VLOOKUP(B780,ACCEPTED_CODES!$X$3:$Y$50,2,),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IFERROR(VLOOKUP(B781,ACCEPTED_CODES!$X$3:$Y$50,2,),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IFERROR(VLOOKUP(B782,ACCEPTED_CODES!$X$3:$Y$50,2,),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IFERROR(VLOOKUP(B783,ACCEPTED_CODES!$X$3:$Y$50,2,),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IFERROR(VLOOKUP(B784,ACCEPTED_CODES!$X$3:$Y$50,2,),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IFERROR(VLOOKUP(B785,ACCEPTED_CODES!$X$3:$Y$50,2,),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IFERROR(VLOOKUP(B786,ACCEPTED_CODES!$X$3:$Y$50,2,),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IFERROR(VLOOKUP(B787,ACCEPTED_CODES!$X$3:$Y$50,2,),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IFERROR(VLOOKUP(B788,ACCEPTED_CODES!$X$3:$Y$50,2,),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IFERROR(VLOOKUP(B789,ACCEPTED_CODES!$X$3:$Y$50,2,),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IFERROR(VLOOKUP(B790,ACCEPTED_CODES!$X$3:$Y$50,2,),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IFERROR(VLOOKUP(B791,ACCEPTED_CODES!$X$3:$Y$50,2,),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IFERROR(VLOOKUP(B792,ACCEPTED_CODES!$X$3:$Y$50,2,),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IFERROR(VLOOKUP(B793,ACCEPTED_CODES!$X$3:$Y$50,2,),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IFERROR(VLOOKUP(B794,ACCEPTED_CODES!$X$3:$Y$50,2,),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IFERROR(VLOOKUP(B795,ACCEPTED_CODES!$X$3:$Y$50,2,),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IFERROR(VLOOKUP(B796,ACCEPTED_CODES!$X$3:$Y$50,2,),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IFERROR(VLOOKUP(B797,ACCEPTED_CODES!$X$3:$Y$50,2,),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IFERROR(VLOOKUP(B798,ACCEPTED_CODES!$X$3:$Y$50,2,),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IFERROR(VLOOKUP(B799,ACCEPTED_CODES!$X$3:$Y$50,2,),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IFERROR(VLOOKUP(B800,ACCEPTED_CODES!$X$3:$Y$50,2,),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IFERROR(VLOOKUP(B801,ACCEPTED_CODES!$X$3:$Y$50,2,),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IFERROR(VLOOKUP(B802,ACCEPTED_CODES!$X$3:$Y$50,2,),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IFERROR(VLOOKUP(B803,ACCEPTED_CODES!$X$3:$Y$50,2,),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IFERROR(VLOOKUP(B804,ACCEPTED_CODES!$X$3:$Y$50,2,),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IFERROR(VLOOKUP(B805,ACCEPTED_CODES!$X$3:$Y$50,2,),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IFERROR(VLOOKUP(B806,ACCEPTED_CODES!$X$3:$Y$50,2,),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IFERROR(VLOOKUP(B807,ACCEPTED_CODES!$X$3:$Y$50,2,),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IFERROR(VLOOKUP(B808,ACCEPTED_CODES!$X$3:$Y$50,2,),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IFERROR(VLOOKUP(B809,ACCEPTED_CODES!$X$3:$Y$50,2,),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IFERROR(VLOOKUP(B810,ACCEPTED_CODES!$X$3:$Y$50,2,),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IFERROR(VLOOKUP(B811,ACCEPTED_CODES!$X$3:$Y$50,2,),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IFERROR(VLOOKUP(B812,ACCEPTED_CODES!$X$3:$Y$50,2,),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IFERROR(VLOOKUP(B813,ACCEPTED_CODES!$X$3:$Y$50,2,),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IFERROR(VLOOKUP(B814,ACCEPTED_CODES!$X$3:$Y$50,2,),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IFERROR(VLOOKUP(B815,ACCEPTED_CODES!$X$3:$Y$50,2,),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IFERROR(VLOOKUP(B816,ACCEPTED_CODES!$X$3:$Y$50,2,),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IFERROR(VLOOKUP(B817,ACCEPTED_CODES!$X$3:$Y$50,2,),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IFERROR(VLOOKUP(B818,ACCEPTED_CODES!$X$3:$Y$50,2,),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IFERROR(VLOOKUP(B819,ACCEPTED_CODES!$X$3:$Y$50,2,),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IFERROR(VLOOKUP(B820,ACCEPTED_CODES!$X$3:$Y$50,2,),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IFERROR(VLOOKUP(B821,ACCEPTED_CODES!$X$3:$Y$50,2,),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IFERROR(VLOOKUP(B822,ACCEPTED_CODES!$X$3:$Y$50,2,),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IFERROR(VLOOKUP(B823,ACCEPTED_CODES!$X$3:$Y$50,2,),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IFERROR(VLOOKUP(B824,ACCEPTED_CODES!$X$3:$Y$50,2,),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IFERROR(VLOOKUP(B825,ACCEPTED_CODES!$X$3:$Y$50,2,),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IFERROR(VLOOKUP(B826,ACCEPTED_CODES!$X$3:$Y$50,2,),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IFERROR(VLOOKUP(B827,ACCEPTED_CODES!$X$3:$Y$50,2,),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IFERROR(VLOOKUP(B828,ACCEPTED_CODES!$X$3:$Y$50,2,),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IFERROR(VLOOKUP(B829,ACCEPTED_CODES!$X$3:$Y$50,2,),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IFERROR(VLOOKUP(B830,ACCEPTED_CODES!$X$3:$Y$50,2,),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IFERROR(VLOOKUP(B831,ACCEPTED_CODES!$X$3:$Y$50,2,),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IFERROR(VLOOKUP(B832,ACCEPTED_CODES!$X$3:$Y$50,2,),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IFERROR(VLOOKUP(B833,ACCEPTED_CODES!$X$3:$Y$50,2,),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IFERROR(VLOOKUP(B834,ACCEPTED_CODES!$X$3:$Y$50,2,),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IFERROR(VLOOKUP(B835,ACCEPTED_CODES!$X$3:$Y$50,2,),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IFERROR(VLOOKUP(B836,ACCEPTED_CODES!$X$3:$Y$50,2,),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IFERROR(VLOOKUP(B837,ACCEPTED_CODES!$X$3:$Y$50,2,),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IFERROR(VLOOKUP(B838,ACCEPTED_CODES!$X$3:$Y$50,2,),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IFERROR(VLOOKUP(B839,ACCEPTED_CODES!$X$3:$Y$50,2,),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IFERROR(VLOOKUP(B840,ACCEPTED_CODES!$X$3:$Y$50,2,),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IFERROR(VLOOKUP(B841,ACCEPTED_CODES!$X$3:$Y$50,2,),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IFERROR(VLOOKUP(B842,ACCEPTED_CODES!$X$3:$Y$50,2,),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IFERROR(VLOOKUP(B843,ACCEPTED_CODES!$X$3:$Y$50,2,),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IFERROR(VLOOKUP(B844,ACCEPTED_CODES!$X$3:$Y$50,2,),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IFERROR(VLOOKUP(B845,ACCEPTED_CODES!$X$3:$Y$50,2,),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IFERROR(VLOOKUP(B846,ACCEPTED_CODES!$X$3:$Y$50,2,),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IFERROR(VLOOKUP(B847,ACCEPTED_CODES!$X$3:$Y$50,2,),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IFERROR(VLOOKUP(B848,ACCEPTED_CODES!$X$3:$Y$50,2,),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IFERROR(VLOOKUP(B849,ACCEPTED_CODES!$X$3:$Y$50,2,),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IFERROR(VLOOKUP(B850,ACCEPTED_CODES!$X$3:$Y$50,2,),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IFERROR(VLOOKUP(B851,ACCEPTED_CODES!$X$3:$Y$50,2,),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IFERROR(VLOOKUP(B852,ACCEPTED_CODES!$X$3:$Y$50,2,),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IFERROR(VLOOKUP(B853,ACCEPTED_CODES!$X$3:$Y$50,2,),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IFERROR(VLOOKUP(B854,ACCEPTED_CODES!$X$3:$Y$50,2,),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IFERROR(VLOOKUP(B855,ACCEPTED_CODES!$X$3:$Y$50,2,),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IFERROR(VLOOKUP(B856,ACCEPTED_CODES!$X$3:$Y$50,2,),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IFERROR(VLOOKUP(B857,ACCEPTED_CODES!$X$3:$Y$50,2,),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IFERROR(VLOOKUP(B858,ACCEPTED_CODES!$X$3:$Y$50,2,),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IFERROR(VLOOKUP(B859,ACCEPTED_CODES!$X$3:$Y$50,2,),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IFERROR(VLOOKUP(B860,ACCEPTED_CODES!$X$3:$Y$50,2,),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IFERROR(VLOOKUP(B861,ACCEPTED_CODES!$X$3:$Y$50,2,),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IFERROR(VLOOKUP(B862,ACCEPTED_CODES!$X$3:$Y$50,2,),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IFERROR(VLOOKUP(B863,ACCEPTED_CODES!$X$3:$Y$50,2,),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IFERROR(VLOOKUP(B864,ACCEPTED_CODES!$X$3:$Y$50,2,),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IFERROR(VLOOKUP(B865,ACCEPTED_CODES!$X$3:$Y$50,2,),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IFERROR(VLOOKUP(B866,ACCEPTED_CODES!$X$3:$Y$50,2,),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IFERROR(VLOOKUP(B867,ACCEPTED_CODES!$X$3:$Y$50,2,),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IFERROR(VLOOKUP(B868,ACCEPTED_CODES!$X$3:$Y$50,2,),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IFERROR(VLOOKUP(B869,ACCEPTED_CODES!$X$3:$Y$50,2,),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IFERROR(VLOOKUP(B870,ACCEPTED_CODES!$X$3:$Y$50,2,),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IFERROR(VLOOKUP(B871,ACCEPTED_CODES!$X$3:$Y$50,2,),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IFERROR(VLOOKUP(B872,ACCEPTED_CODES!$X$3:$Y$50,2,),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IFERROR(VLOOKUP(B873,ACCEPTED_CODES!$X$3:$Y$50,2,),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IFERROR(VLOOKUP(B874,ACCEPTED_CODES!$X$3:$Y$50,2,),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IFERROR(VLOOKUP(B875,ACCEPTED_CODES!$X$3:$Y$50,2,),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IFERROR(VLOOKUP(B876,ACCEPTED_CODES!$X$3:$Y$50,2,),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IFERROR(VLOOKUP(B877,ACCEPTED_CODES!$X$3:$Y$50,2,),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IFERROR(VLOOKUP(B878,ACCEPTED_CODES!$X$3:$Y$50,2,),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IFERROR(VLOOKUP(B879,ACCEPTED_CODES!$X$3:$Y$50,2,),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IFERROR(VLOOKUP(B880,ACCEPTED_CODES!$X$3:$Y$50,2,),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IFERROR(VLOOKUP(B881,ACCEPTED_CODES!$X$3:$Y$50,2,),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IFERROR(VLOOKUP(B882,ACCEPTED_CODES!$X$3:$Y$50,2,),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IFERROR(VLOOKUP(B883,ACCEPTED_CODES!$X$3:$Y$50,2,),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IFERROR(VLOOKUP(B884,ACCEPTED_CODES!$X$3:$Y$50,2,),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IFERROR(VLOOKUP(B885,ACCEPTED_CODES!$X$3:$Y$50,2,),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IFERROR(VLOOKUP(B886,ACCEPTED_CODES!$X$3:$Y$50,2,),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IFERROR(VLOOKUP(B887,ACCEPTED_CODES!$X$3:$Y$50,2,),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IFERROR(VLOOKUP(B888,ACCEPTED_CODES!$X$3:$Y$50,2,),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IFERROR(VLOOKUP(B889,ACCEPTED_CODES!$X$3:$Y$50,2,),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IFERROR(VLOOKUP(B890,ACCEPTED_CODES!$X$3:$Y$50,2,),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IFERROR(VLOOKUP(B891,ACCEPTED_CODES!$X$3:$Y$50,2,),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IFERROR(VLOOKUP(B892,ACCEPTED_CODES!$X$3:$Y$50,2,),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IFERROR(VLOOKUP(B893,ACCEPTED_CODES!$X$3:$Y$50,2,),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IFERROR(VLOOKUP(B894,ACCEPTED_CODES!$X$3:$Y$50,2,),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IFERROR(VLOOKUP(B895,ACCEPTED_CODES!$X$3:$Y$50,2,),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IFERROR(VLOOKUP(B896,ACCEPTED_CODES!$X$3:$Y$50,2,),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IFERROR(VLOOKUP(B897,ACCEPTED_CODES!$X$3:$Y$50,2,),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IFERROR(VLOOKUP(B898,ACCEPTED_CODES!$X$3:$Y$50,2,),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IFERROR(VLOOKUP(B899,ACCEPTED_CODES!$X$3:$Y$50,2,),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IFERROR(VLOOKUP(B900,ACCEPTED_CODES!$X$3:$Y$50,2,),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IFERROR(VLOOKUP(B901,ACCEPTED_CODES!$X$3:$Y$50,2,),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IFERROR(VLOOKUP(B902,ACCEPTED_CODES!$X$3:$Y$50,2,),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IFERROR(VLOOKUP(B903,ACCEPTED_CODES!$X$3:$Y$50,2,),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IFERROR(VLOOKUP(B904,ACCEPTED_CODES!$X$3:$Y$50,2,),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IFERROR(VLOOKUP(B905,ACCEPTED_CODES!$X$3:$Y$50,2,),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IFERROR(VLOOKUP(B906,ACCEPTED_CODES!$X$3:$Y$50,2,),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IFERROR(VLOOKUP(B907,ACCEPTED_CODES!$X$3:$Y$50,2,),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IFERROR(VLOOKUP(B908,ACCEPTED_CODES!$X$3:$Y$50,2,),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IFERROR(VLOOKUP(B909,ACCEPTED_CODES!$X$3:$Y$50,2,),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IFERROR(VLOOKUP(B910,ACCEPTED_CODES!$X$3:$Y$50,2,),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IFERROR(VLOOKUP(B911,ACCEPTED_CODES!$X$3:$Y$50,2,),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IFERROR(VLOOKUP(B912,ACCEPTED_CODES!$X$3:$Y$50,2,),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IFERROR(VLOOKUP(B913,ACCEPTED_CODES!$X$3:$Y$50,2,),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IFERROR(VLOOKUP(B914,ACCEPTED_CODES!$X$3:$Y$50,2,),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IFERROR(VLOOKUP(B915,ACCEPTED_CODES!$X$3:$Y$50,2,),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IFERROR(VLOOKUP(B916,ACCEPTED_CODES!$X$3:$Y$50,2,),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IFERROR(VLOOKUP(B917,ACCEPTED_CODES!$X$3:$Y$50,2,),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IFERROR(VLOOKUP(B918,ACCEPTED_CODES!$X$3:$Y$50,2,),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IFERROR(VLOOKUP(B919,ACCEPTED_CODES!$X$3:$Y$50,2,),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IFERROR(VLOOKUP(B920,ACCEPTED_CODES!$X$3:$Y$50,2,),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IFERROR(VLOOKUP(B921,ACCEPTED_CODES!$X$3:$Y$50,2,),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IFERROR(VLOOKUP(B922,ACCEPTED_CODES!$X$3:$Y$50,2,),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IFERROR(VLOOKUP(B923,ACCEPTED_CODES!$X$3:$Y$50,2,),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IFERROR(VLOOKUP(B924,ACCEPTED_CODES!$X$3:$Y$50,2,),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IFERROR(VLOOKUP(B925,ACCEPTED_CODES!$X$3:$Y$50,2,),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IFERROR(VLOOKUP(B926,ACCEPTED_CODES!$X$3:$Y$50,2,),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IFERROR(VLOOKUP(B927,ACCEPTED_CODES!$X$3:$Y$50,2,),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IFERROR(VLOOKUP(B928,ACCEPTED_CODES!$X$3:$Y$50,2,),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IFERROR(VLOOKUP(B929,ACCEPTED_CODES!$X$3:$Y$50,2,),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IFERROR(VLOOKUP(B930,ACCEPTED_CODES!$X$3:$Y$50,2,),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IFERROR(VLOOKUP(B931,ACCEPTED_CODES!$X$3:$Y$50,2,),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IFERROR(VLOOKUP(B932,ACCEPTED_CODES!$X$3:$Y$50,2,),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IFERROR(VLOOKUP(B933,ACCEPTED_CODES!$X$3:$Y$50,2,),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IFERROR(VLOOKUP(B934,ACCEPTED_CODES!$X$3:$Y$50,2,),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IFERROR(VLOOKUP(B935,ACCEPTED_CODES!$X$3:$Y$50,2,),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IFERROR(VLOOKUP(B936,ACCEPTED_CODES!$X$3:$Y$50,2,),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IFERROR(VLOOKUP(B937,ACCEPTED_CODES!$X$3:$Y$50,2,),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IFERROR(VLOOKUP(B938,ACCEPTED_CODES!$X$3:$Y$50,2,),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IFERROR(VLOOKUP(B939,ACCEPTED_CODES!$X$3:$Y$50,2,),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IFERROR(VLOOKUP(B940,ACCEPTED_CODES!$X$3:$Y$50,2,),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IFERROR(VLOOKUP(B941,ACCEPTED_CODES!$X$3:$Y$50,2,),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IFERROR(VLOOKUP(B942,ACCEPTED_CODES!$X$3:$Y$50,2,),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IFERROR(VLOOKUP(B943,ACCEPTED_CODES!$X$3:$Y$50,2,),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IFERROR(VLOOKUP(B944,ACCEPTED_CODES!$X$3:$Y$50,2,),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IFERROR(VLOOKUP(B945,ACCEPTED_CODES!$X$3:$Y$50,2,),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IFERROR(VLOOKUP(B946,ACCEPTED_CODES!$X$3:$Y$50,2,),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IFERROR(VLOOKUP(B947,ACCEPTED_CODES!$X$3:$Y$50,2,),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IFERROR(VLOOKUP(B948,ACCEPTED_CODES!$X$3:$Y$50,2,),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IFERROR(VLOOKUP(B949,ACCEPTED_CODES!$X$3:$Y$50,2,),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IFERROR(VLOOKUP(B950,ACCEPTED_CODES!$X$3:$Y$50,2,),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IFERROR(VLOOKUP(B951,ACCEPTED_CODES!$X$3:$Y$50,2,),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IFERROR(VLOOKUP(B952,ACCEPTED_CODES!$X$3:$Y$50,2,),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IFERROR(VLOOKUP(B953,ACCEPTED_CODES!$X$3:$Y$50,2,),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IFERROR(VLOOKUP(B954,ACCEPTED_CODES!$X$3:$Y$50,2,),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IFERROR(VLOOKUP(B955,ACCEPTED_CODES!$X$3:$Y$50,2,),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IFERROR(VLOOKUP(B956,ACCEPTED_CODES!$X$3:$Y$50,2,),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IFERROR(VLOOKUP(B957,ACCEPTED_CODES!$X$3:$Y$50,2,),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IFERROR(VLOOKUP(B958,ACCEPTED_CODES!$X$3:$Y$50,2,),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IFERROR(VLOOKUP(B959,ACCEPTED_CODES!$X$3:$Y$50,2,),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IFERROR(VLOOKUP(B960,ACCEPTED_CODES!$X$3:$Y$50,2,),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IFERROR(VLOOKUP(B961,ACCEPTED_CODES!$X$3:$Y$50,2,),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IFERROR(VLOOKUP(B962,ACCEPTED_CODES!$X$3:$Y$50,2,),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IFERROR(VLOOKUP(B963,ACCEPTED_CODES!$X$3:$Y$50,2,),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IFERROR(VLOOKUP(B964,ACCEPTED_CODES!$X$3:$Y$50,2,),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IFERROR(VLOOKUP(B965,ACCEPTED_CODES!$X$3:$Y$50,2,),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IFERROR(VLOOKUP(B966,ACCEPTED_CODES!$X$3:$Y$50,2,),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IFERROR(VLOOKUP(B967,ACCEPTED_CODES!$X$3:$Y$50,2,),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IFERROR(VLOOKUP(B968,ACCEPTED_CODES!$X$3:$Y$50,2,),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IFERROR(VLOOKUP(B969,ACCEPTED_CODES!$X$3:$Y$50,2,),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IFERROR(VLOOKUP(B970,ACCEPTED_CODES!$X$3:$Y$50,2,),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IFERROR(VLOOKUP(B971,ACCEPTED_CODES!$X$3:$Y$50,2,),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IFERROR(VLOOKUP(B972,ACCEPTED_CODES!$X$3:$Y$50,2,),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IFERROR(VLOOKUP(B973,ACCEPTED_CODES!$X$3:$Y$50,2,),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IFERROR(VLOOKUP(B974,ACCEPTED_CODES!$X$3:$Y$50,2,),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IFERROR(VLOOKUP(B975,ACCEPTED_CODES!$X$3:$Y$50,2,),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IFERROR(VLOOKUP(B976,ACCEPTED_CODES!$X$3:$Y$50,2,),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IFERROR(VLOOKUP(B977,ACCEPTED_CODES!$X$3:$Y$50,2,),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IFERROR(VLOOKUP(B978,ACCEPTED_CODES!$X$3:$Y$50,2,),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IFERROR(VLOOKUP(B979,ACCEPTED_CODES!$X$3:$Y$50,2,),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IFERROR(VLOOKUP(B980,ACCEPTED_CODES!$X$3:$Y$50,2,),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IFERROR(VLOOKUP(B981,ACCEPTED_CODES!$X$3:$Y$50,2,),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IFERROR(VLOOKUP(B982,ACCEPTED_CODES!$X$3:$Y$50,2,),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IFERROR(VLOOKUP(B983,ACCEPTED_CODES!$X$3:$Y$50,2,),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IFERROR(VLOOKUP(B984,ACCEPTED_CODES!$X$3:$Y$50,2,),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IFERROR(VLOOKUP(B985,ACCEPTED_CODES!$X$3:$Y$50,2,),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IFERROR(VLOOKUP(B986,ACCEPTED_CODES!$X$3:$Y$50,2,),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IFERROR(VLOOKUP(B987,ACCEPTED_CODES!$X$3:$Y$50,2,),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IFERROR(VLOOKUP(B988,ACCEPTED_CODES!$X$3:$Y$50,2,),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IFERROR(VLOOKUP(B989,ACCEPTED_CODES!$X$3:$Y$50,2,),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IFERROR(VLOOKUP(B990,ACCEPTED_CODES!$X$3:$Y$50,2,),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IFERROR(VLOOKUP(B991,ACCEPTED_CODES!$X$3:$Y$50,2,),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IFERROR(VLOOKUP(B992,ACCEPTED_CODES!$X$3:$Y$50,2,),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IFERROR(VLOOKUP(B993,ACCEPTED_CODES!$X$3:$Y$50,2,),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IFERROR(VLOOKUP(B994,ACCEPTED_CODES!$X$3:$Y$50,2,),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IFERROR(VLOOKUP(B995,ACCEPTED_CODES!$X$3:$Y$50,2,),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IFERROR(VLOOKUP(B996,ACCEPTED_CODES!$X$3:$Y$50,2,),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IFERROR(VLOOKUP(B997,ACCEPTED_CODES!$X$3:$Y$50,2,),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IFERROR(VLOOKUP(B998,ACCEPTED_CODES!$X$3:$Y$50,2,),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IFERROR(VLOOKUP(B999,ACCEPTED_CODES!$X$3:$Y$50,2,),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IFERROR(VLOOKUP(B1000,ACCEPTED_CODES!$X$3:$Y$50,2,),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IFERROR(VLOOKUP(B1001,ACCEPTED_CODES!$X$3:$Y$50,2,),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IFERROR(VLOOKUP(B1002,ACCEPTED_CODES!$X$3:$Y$50,2,),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IFERROR(VLOOKUP(B1003,ACCEPTED_CODES!$X$3:$Y$50,2,),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IFERROR(VLOOKUP(B1004,ACCEPTED_CODES!$X$3:$Y$50,2,),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IFERROR(VLOOKUP(B1005,ACCEPTED_CODES!$X$3:$Y$50,2,),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IFERROR(VLOOKUP(B1006,ACCEPTED_CODES!$X$3:$Y$50,2,),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IFERROR(VLOOKUP(B1007,ACCEPTED_CODES!$X$3:$Y$50,2,),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IFERROR(VLOOKUP(B1008,ACCEPTED_CODES!$X$3:$Y$50,2,),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IFERROR(VLOOKUP(B1009,ACCEPTED_CODES!$X$3:$Y$50,2,),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IFERROR(VLOOKUP(B1010,ACCEPTED_CODES!$X$3:$Y$50,2,),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IFERROR(VLOOKUP(B1011,ACCEPTED_CODES!$X$3:$Y$50,2,),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IFERROR(VLOOKUP(B1012,ACCEPTED_CODES!$X$3:$Y$50,2,),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IFERROR(VLOOKUP(B1013,ACCEPTED_CODES!$X$3:$Y$50,2,),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IFERROR(VLOOKUP(B1014,ACCEPTED_CODES!$X$3:$Y$50,2,),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IFERROR(VLOOKUP(B1015,ACCEPTED_CODES!$X$3:$Y$50,2,),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IFERROR(VLOOKUP(B1016,ACCEPTED_CODES!$X$3:$Y$50,2,),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IFERROR(VLOOKUP(B1017,ACCEPTED_CODES!$X$3:$Y$50,2,),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IFERROR(VLOOKUP(B1018,ACCEPTED_CODES!$X$3:$Y$50,2,),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IFERROR(VLOOKUP(B1019,ACCEPTED_CODES!$X$3:$Y$50,2,),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IFERROR(VLOOKUP(B1020,ACCEPTED_CODES!$X$3:$Y$50,2,),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IFERROR(VLOOKUP(B1021,ACCEPTED_CODES!$X$3:$Y$50,2,),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IFERROR(VLOOKUP(B1022,ACCEPTED_CODES!$X$3:$Y$50,2,),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IFERROR(VLOOKUP(B1023,ACCEPTED_CODES!$X$3:$Y$50,2,),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IFERROR(VLOOKUP(B1024,ACCEPTED_CODES!$X$3:$Y$50,2,),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IFERROR(VLOOKUP(B1025,ACCEPTED_CODES!$X$3:$Y$50,2,),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IFERROR(VLOOKUP(B1026,ACCEPTED_CODES!$X$3:$Y$50,2,),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IFERROR(VLOOKUP(B1027,ACCEPTED_CODES!$X$3:$Y$50,2,),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IFERROR(VLOOKUP(B1028,ACCEPTED_CODES!$X$3:$Y$50,2,),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IFERROR(VLOOKUP(B1029,ACCEPTED_CODES!$X$3:$Y$50,2,),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IFERROR(VLOOKUP(B1030,ACCEPTED_CODES!$X$3:$Y$50,2,),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IFERROR(VLOOKUP(B1031,ACCEPTED_CODES!$X$3:$Y$50,2,),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IFERROR(VLOOKUP(B1032,ACCEPTED_CODES!$X$3:$Y$50,2,),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IFERROR(VLOOKUP(B1033,ACCEPTED_CODES!$X$3:$Y$50,2,),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IFERROR(VLOOKUP(B1034,ACCEPTED_CODES!$X$3:$Y$50,2,),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IFERROR(VLOOKUP(B1035,ACCEPTED_CODES!$X$3:$Y$50,2,),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IFERROR(VLOOKUP(B1036,ACCEPTED_CODES!$X$3:$Y$50,2,),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IFERROR(VLOOKUP(B1037,ACCEPTED_CODES!$X$3:$Y$50,2,),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IFERROR(VLOOKUP(B1038,ACCEPTED_CODES!$X$3:$Y$50,2,),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IFERROR(VLOOKUP(B1039,ACCEPTED_CODES!$X$3:$Y$50,2,),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IFERROR(VLOOKUP(B1040,ACCEPTED_CODES!$X$3:$Y$50,2,),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IFERROR(VLOOKUP(B1041,ACCEPTED_CODES!$X$3:$Y$50,2,),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IFERROR(VLOOKUP(B1042,ACCEPTED_CODES!$X$3:$Y$50,2,),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IFERROR(VLOOKUP(B1043,ACCEPTED_CODES!$X$3:$Y$50,2,),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IFERROR(VLOOKUP(B1044,ACCEPTED_CODES!$X$3:$Y$50,2,),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IFERROR(VLOOKUP(B1045,ACCEPTED_CODES!$X$3:$Y$50,2,),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IFERROR(VLOOKUP(B1046,ACCEPTED_CODES!$X$3:$Y$50,2,),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IFERROR(VLOOKUP(B1047,ACCEPTED_CODES!$X$3:$Y$50,2,),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IFERROR(VLOOKUP(B1048,ACCEPTED_CODES!$X$3:$Y$50,2,),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IFERROR(VLOOKUP(B1049,ACCEPTED_CODES!$X$3:$Y$50,2,),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IFERROR(VLOOKUP(B1050,ACCEPTED_CODES!$X$3:$Y$50,2,),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IFERROR(VLOOKUP(B1051,ACCEPTED_CODES!$X$3:$Y$50,2,),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IFERROR(VLOOKUP(B1052,ACCEPTED_CODES!$X$3:$Y$50,2,),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IFERROR(VLOOKUP(B1053,ACCEPTED_CODES!$X$3:$Y$50,2,),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IFERROR(VLOOKUP(B1054,ACCEPTED_CODES!$X$3:$Y$50,2,),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IFERROR(VLOOKUP(B1055,ACCEPTED_CODES!$X$3:$Y$50,2,),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IFERROR(VLOOKUP(B1056,ACCEPTED_CODES!$X$3:$Y$50,2,),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IFERROR(VLOOKUP(B1057,ACCEPTED_CODES!$X$3:$Y$50,2,),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IFERROR(VLOOKUP(B1058,ACCEPTED_CODES!$X$3:$Y$50,2,),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IFERROR(VLOOKUP(B1059,ACCEPTED_CODES!$X$3:$Y$50,2,),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IFERROR(VLOOKUP(B1060,ACCEPTED_CODES!$X$3:$Y$50,2,),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IFERROR(VLOOKUP(B1061,ACCEPTED_CODES!$X$3:$Y$50,2,),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IFERROR(VLOOKUP(B1062,ACCEPTED_CODES!$X$3:$Y$50,2,),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IFERROR(VLOOKUP(B1063,ACCEPTED_CODES!$X$3:$Y$50,2,),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IFERROR(VLOOKUP(B1064,ACCEPTED_CODES!$X$3:$Y$50,2,),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IFERROR(VLOOKUP(B1065,ACCEPTED_CODES!$X$3:$Y$50,2,),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IFERROR(VLOOKUP(B1066,ACCEPTED_CODES!$X$3:$Y$50,2,),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IFERROR(VLOOKUP(B1067,ACCEPTED_CODES!$X$3:$Y$50,2,),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IFERROR(VLOOKUP(B1068,ACCEPTED_CODES!$X$3:$Y$50,2,),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IFERROR(VLOOKUP(B1069,ACCEPTED_CODES!$X$3:$Y$50,2,),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IFERROR(VLOOKUP(B1070,ACCEPTED_CODES!$X$3:$Y$50,2,),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IFERROR(VLOOKUP(B1071,ACCEPTED_CODES!$X$3:$Y$50,2,),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IFERROR(VLOOKUP(B1072,ACCEPTED_CODES!$X$3:$Y$50,2,),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IFERROR(VLOOKUP(B1073,ACCEPTED_CODES!$X$3:$Y$50,2,),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IFERROR(VLOOKUP(B1074,ACCEPTED_CODES!$X$3:$Y$50,2,),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IFERROR(VLOOKUP(B1075,ACCEPTED_CODES!$X$3:$Y$50,2,),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IFERROR(VLOOKUP(B1076,ACCEPTED_CODES!$X$3:$Y$50,2,),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IFERROR(VLOOKUP(B1077,ACCEPTED_CODES!$X$3:$Y$50,2,),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IFERROR(VLOOKUP(B1078,ACCEPTED_CODES!$X$3:$Y$50,2,),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IFERROR(VLOOKUP(B1079,ACCEPTED_CODES!$X$3:$Y$50,2,),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IFERROR(VLOOKUP(B1080,ACCEPTED_CODES!$X$3:$Y$50,2,),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IFERROR(VLOOKUP(B1081,ACCEPTED_CODES!$X$3:$Y$50,2,),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IFERROR(VLOOKUP(B1082,ACCEPTED_CODES!$X$3:$Y$50,2,),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IFERROR(VLOOKUP(B1083,ACCEPTED_CODES!$X$3:$Y$50,2,),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IFERROR(VLOOKUP(B1084,ACCEPTED_CODES!$X$3:$Y$50,2,),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IFERROR(VLOOKUP(B1085,ACCEPTED_CODES!$X$3:$Y$50,2,),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IFERROR(VLOOKUP(B1086,ACCEPTED_CODES!$X$3:$Y$50,2,),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IFERROR(VLOOKUP(B1087,ACCEPTED_CODES!$X$3:$Y$50,2,),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IFERROR(VLOOKUP(B1088,ACCEPTED_CODES!$X$3:$Y$50,2,),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IFERROR(VLOOKUP(B1089,ACCEPTED_CODES!$X$3:$Y$50,2,),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IFERROR(VLOOKUP(B1090,ACCEPTED_CODES!$X$3:$Y$50,2,),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IFERROR(VLOOKUP(B1091,ACCEPTED_CODES!$X$3:$Y$50,2,),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IFERROR(VLOOKUP(B1092,ACCEPTED_CODES!$X$3:$Y$50,2,),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IFERROR(VLOOKUP(B1093,ACCEPTED_CODES!$X$3:$Y$50,2,),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IFERROR(VLOOKUP(B1094,ACCEPTED_CODES!$X$3:$Y$50,2,),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IFERROR(VLOOKUP(B1095,ACCEPTED_CODES!$X$3:$Y$50,2,),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IFERROR(VLOOKUP(B1096,ACCEPTED_CODES!$X$3:$Y$50,2,),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IFERROR(VLOOKUP(B1097,ACCEPTED_CODES!$X$3:$Y$50,2,),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IFERROR(VLOOKUP(B1098,ACCEPTED_CODES!$X$3:$Y$50,2,),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IFERROR(VLOOKUP(B1099,ACCEPTED_CODES!$X$3:$Y$50,2,),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IFERROR(VLOOKUP(B1100,ACCEPTED_CODES!$X$3:$Y$50,2,),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IFERROR(VLOOKUP(B1101,ACCEPTED_CODES!$X$3:$Y$50,2,),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IFERROR(VLOOKUP(B1102,ACCEPTED_CODES!$X$3:$Y$50,2,),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IFERROR(VLOOKUP(B1103,ACCEPTED_CODES!$X$3:$Y$50,2,),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IFERROR(VLOOKUP(B1104,ACCEPTED_CODES!$X$3:$Y$50,2,),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IFERROR(VLOOKUP(B1105,ACCEPTED_CODES!$X$3:$Y$50,2,),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IFERROR(VLOOKUP(B1106,ACCEPTED_CODES!$X$3:$Y$50,2,),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IFERROR(VLOOKUP(B1107,ACCEPTED_CODES!$X$3:$Y$50,2,),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IFERROR(VLOOKUP(B1108,ACCEPTED_CODES!$X$3:$Y$50,2,),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IFERROR(VLOOKUP(B1109,ACCEPTED_CODES!$X$3:$Y$50,2,),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IFERROR(VLOOKUP(B1110,ACCEPTED_CODES!$X$3:$Y$50,2,),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IFERROR(VLOOKUP(B1111,ACCEPTED_CODES!$X$3:$Y$50,2,),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IFERROR(VLOOKUP(B1112,ACCEPTED_CODES!$X$3:$Y$50,2,),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IFERROR(VLOOKUP(B1113,ACCEPTED_CODES!$X$3:$Y$50,2,),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IFERROR(VLOOKUP(B1114,ACCEPTED_CODES!$X$3:$Y$50,2,),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IFERROR(VLOOKUP(B1115,ACCEPTED_CODES!$X$3:$Y$50,2,),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IFERROR(VLOOKUP(B1116,ACCEPTED_CODES!$X$3:$Y$50,2,),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IFERROR(VLOOKUP(B1117,ACCEPTED_CODES!$X$3:$Y$50,2,),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IFERROR(VLOOKUP(B1118,ACCEPTED_CODES!$X$3:$Y$50,2,),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IFERROR(VLOOKUP(B1119,ACCEPTED_CODES!$X$3:$Y$50,2,),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IFERROR(VLOOKUP(B1120,ACCEPTED_CODES!$X$3:$Y$50,2,),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IFERROR(VLOOKUP(B1121,ACCEPTED_CODES!$X$3:$Y$50,2,),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IFERROR(VLOOKUP(B1122,ACCEPTED_CODES!$X$3:$Y$50,2,),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IFERROR(VLOOKUP(B1123,ACCEPTED_CODES!$X$3:$Y$50,2,),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IFERROR(VLOOKUP(B1124,ACCEPTED_CODES!$X$3:$Y$50,2,),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IFERROR(VLOOKUP(B1125,ACCEPTED_CODES!$X$3:$Y$50,2,),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IFERROR(VLOOKUP(B1126,ACCEPTED_CODES!$X$3:$Y$50,2,),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IFERROR(VLOOKUP(B1127,ACCEPTED_CODES!$X$3:$Y$50,2,),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IFERROR(VLOOKUP(B1128,ACCEPTED_CODES!$X$3:$Y$50,2,),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IFERROR(VLOOKUP(B1129,ACCEPTED_CODES!$X$3:$Y$50,2,),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IFERROR(VLOOKUP(B1130,ACCEPTED_CODES!$X$3:$Y$50,2,),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IFERROR(VLOOKUP(B1131,ACCEPTED_CODES!$X$3:$Y$50,2,),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IFERROR(VLOOKUP(B1132,ACCEPTED_CODES!$X$3:$Y$50,2,),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IFERROR(VLOOKUP(B1133,ACCEPTED_CODES!$X$3:$Y$50,2,),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IFERROR(VLOOKUP(B1134,ACCEPTED_CODES!$X$3:$Y$50,2,),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IFERROR(VLOOKUP(B1135,ACCEPTED_CODES!$X$3:$Y$50,2,),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IFERROR(VLOOKUP(B1136,ACCEPTED_CODES!$X$3:$Y$50,2,),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IFERROR(VLOOKUP(B1137,ACCEPTED_CODES!$X$3:$Y$50,2,),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IFERROR(VLOOKUP(B1138,ACCEPTED_CODES!$X$3:$Y$50,2,),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IFERROR(VLOOKUP(B1139,ACCEPTED_CODES!$X$3:$Y$50,2,),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IFERROR(VLOOKUP(B1140,ACCEPTED_CODES!$X$3:$Y$50,2,),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IFERROR(VLOOKUP(B1141,ACCEPTED_CODES!$X$3:$Y$50,2,),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IFERROR(VLOOKUP(B1142,ACCEPTED_CODES!$X$3:$Y$50,2,),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IFERROR(VLOOKUP(B1143,ACCEPTED_CODES!$X$3:$Y$50,2,),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IFERROR(VLOOKUP(B1144,ACCEPTED_CODES!$X$3:$Y$50,2,),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IFERROR(VLOOKUP(B1145,ACCEPTED_CODES!$X$3:$Y$50,2,),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IFERROR(VLOOKUP(B1146,ACCEPTED_CODES!$X$3:$Y$50,2,),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IFERROR(VLOOKUP(B1147,ACCEPTED_CODES!$X$3:$Y$50,2,),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IFERROR(VLOOKUP(B1148,ACCEPTED_CODES!$X$3:$Y$50,2,),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IFERROR(VLOOKUP(B1149,ACCEPTED_CODES!$X$3:$Y$50,2,),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IFERROR(VLOOKUP(B1150,ACCEPTED_CODES!$X$3:$Y$50,2,),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IFERROR(VLOOKUP(B1151,ACCEPTED_CODES!$X$3:$Y$50,2,),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IFERROR(VLOOKUP(B1152,ACCEPTED_CODES!$X$3:$Y$50,2,),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IFERROR(VLOOKUP(B1153,ACCEPTED_CODES!$X$3:$Y$50,2,),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IFERROR(VLOOKUP(B1154,ACCEPTED_CODES!$X$3:$Y$50,2,),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IFERROR(VLOOKUP(B1155,ACCEPTED_CODES!$X$3:$Y$50,2,),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IFERROR(VLOOKUP(B1156,ACCEPTED_CODES!$X$3:$Y$50,2,),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IFERROR(VLOOKUP(B1157,ACCEPTED_CODES!$X$3:$Y$50,2,),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IFERROR(VLOOKUP(B1158,ACCEPTED_CODES!$X$3:$Y$50,2,),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IFERROR(VLOOKUP(B1159,ACCEPTED_CODES!$X$3:$Y$50,2,),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IFERROR(VLOOKUP(B1160,ACCEPTED_CODES!$X$3:$Y$50,2,),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IFERROR(VLOOKUP(B1161,ACCEPTED_CODES!$X$3:$Y$50,2,),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IFERROR(VLOOKUP(B1162,ACCEPTED_CODES!$X$3:$Y$50,2,),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IFERROR(VLOOKUP(B1163,ACCEPTED_CODES!$X$3:$Y$50,2,),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IFERROR(VLOOKUP(B1164,ACCEPTED_CODES!$X$3:$Y$50,2,),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IFERROR(VLOOKUP(B1165,ACCEPTED_CODES!$X$3:$Y$50,2,),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IFERROR(VLOOKUP(B1166,ACCEPTED_CODES!$X$3:$Y$50,2,),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IFERROR(VLOOKUP(B1167,ACCEPTED_CODES!$X$3:$Y$50,2,),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IFERROR(VLOOKUP(B1168,ACCEPTED_CODES!$X$3:$Y$50,2,),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IFERROR(VLOOKUP(B1169,ACCEPTED_CODES!$X$3:$Y$50,2,),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IFERROR(VLOOKUP(B1170,ACCEPTED_CODES!$X$3:$Y$50,2,),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IFERROR(VLOOKUP(B1171,ACCEPTED_CODES!$X$3:$Y$50,2,),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IFERROR(VLOOKUP(B1172,ACCEPTED_CODES!$X$3:$Y$50,2,),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IFERROR(VLOOKUP(B1173,ACCEPTED_CODES!$X$3:$Y$50,2,),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IFERROR(VLOOKUP(B1174,ACCEPTED_CODES!$X$3:$Y$50,2,),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IFERROR(VLOOKUP(B1175,ACCEPTED_CODES!$X$3:$Y$50,2,),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IFERROR(VLOOKUP(B1176,ACCEPTED_CODES!$X$3:$Y$50,2,),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IFERROR(VLOOKUP(B1177,ACCEPTED_CODES!$X$3:$Y$50,2,),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IFERROR(VLOOKUP(B1178,ACCEPTED_CODES!$X$3:$Y$50,2,),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IFERROR(VLOOKUP(B1179,ACCEPTED_CODES!$X$3:$Y$50,2,),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IFERROR(VLOOKUP(B1180,ACCEPTED_CODES!$X$3:$Y$50,2,),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IFERROR(VLOOKUP(B1181,ACCEPTED_CODES!$X$3:$Y$50,2,),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IFERROR(VLOOKUP(B1182,ACCEPTED_CODES!$X$3:$Y$50,2,),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IFERROR(VLOOKUP(B1183,ACCEPTED_CODES!$X$3:$Y$50,2,),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IFERROR(VLOOKUP(B1184,ACCEPTED_CODES!$X$3:$Y$50,2,),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IFERROR(VLOOKUP(B1185,ACCEPTED_CODES!$X$3:$Y$50,2,),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IFERROR(VLOOKUP(B1186,ACCEPTED_CODES!$X$3:$Y$50,2,),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IFERROR(VLOOKUP(B1187,ACCEPTED_CODES!$X$3:$Y$50,2,),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IFERROR(VLOOKUP(B1188,ACCEPTED_CODES!$X$3:$Y$50,2,),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IFERROR(VLOOKUP(B1189,ACCEPTED_CODES!$X$3:$Y$50,2,),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IFERROR(VLOOKUP(B1190,ACCEPTED_CODES!$X$3:$Y$50,2,),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IFERROR(VLOOKUP(B1191,ACCEPTED_CODES!$X$3:$Y$50,2,),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IFERROR(VLOOKUP(B1192,ACCEPTED_CODES!$X$3:$Y$50,2,),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IFERROR(VLOOKUP(B1193,ACCEPTED_CODES!$X$3:$Y$50,2,),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IFERROR(VLOOKUP(B1194,ACCEPTED_CODES!$X$3:$Y$50,2,),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IFERROR(VLOOKUP(B1195,ACCEPTED_CODES!$X$3:$Y$50,2,),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IFERROR(VLOOKUP(B1196,ACCEPTED_CODES!$X$3:$Y$50,2,),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IFERROR(VLOOKUP(B1197,ACCEPTED_CODES!$X$3:$Y$50,2,),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IFERROR(VLOOKUP(B1198,ACCEPTED_CODES!$X$3:$Y$50,2,),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IFERROR(VLOOKUP(B1199,ACCEPTED_CODES!$X$3:$Y$50,2,),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IFERROR(VLOOKUP(B1200,ACCEPTED_CODES!$X$3:$Y$50,2,),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IFERROR(VLOOKUP(B1201,ACCEPTED_CODES!$X$3:$Y$50,2,),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IFERROR(VLOOKUP(B1202,ACCEPTED_CODES!$X$3:$Y$50,2,),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IFERROR(VLOOKUP(B1203,ACCEPTED_CODES!$X$3:$Y$50,2,),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IFERROR(VLOOKUP(B1204,ACCEPTED_CODES!$X$3:$Y$50,2,),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IFERROR(VLOOKUP(B1205,ACCEPTED_CODES!$X$3:$Y$50,2,),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IFERROR(VLOOKUP(B1206,ACCEPTED_CODES!$X$3:$Y$50,2,),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IFERROR(VLOOKUP(B1207,ACCEPTED_CODES!$X$3:$Y$50,2,),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IFERROR(VLOOKUP(B1208,ACCEPTED_CODES!$X$3:$Y$50,2,),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IFERROR(VLOOKUP(B1209,ACCEPTED_CODES!$X$3:$Y$50,2,),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IFERROR(VLOOKUP(B1210,ACCEPTED_CODES!$X$3:$Y$50,2,),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IFERROR(VLOOKUP(B1211,ACCEPTED_CODES!$X$3:$Y$50,2,),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IFERROR(VLOOKUP(B1212,ACCEPTED_CODES!$X$3:$Y$50,2,),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IFERROR(VLOOKUP(B1213,ACCEPTED_CODES!$X$3:$Y$50,2,),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IFERROR(VLOOKUP(B1214,ACCEPTED_CODES!$X$3:$Y$50,2,),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IFERROR(VLOOKUP(B1215,ACCEPTED_CODES!$X$3:$Y$50,2,),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IFERROR(VLOOKUP(B1216,ACCEPTED_CODES!$X$3:$Y$50,2,),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IFERROR(VLOOKUP(B1217,ACCEPTED_CODES!$X$3:$Y$50,2,),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IFERROR(VLOOKUP(B1218,ACCEPTED_CODES!$X$3:$Y$50,2,),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IFERROR(VLOOKUP(B1219,ACCEPTED_CODES!$X$3:$Y$50,2,),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IFERROR(VLOOKUP(B1220,ACCEPTED_CODES!$X$3:$Y$50,2,),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IFERROR(VLOOKUP(B1221,ACCEPTED_CODES!$X$3:$Y$50,2,),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IFERROR(VLOOKUP(B1222,ACCEPTED_CODES!$X$3:$Y$50,2,),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IFERROR(VLOOKUP(B1223,ACCEPTED_CODES!$X$3:$Y$50,2,),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IFERROR(VLOOKUP(B1224,ACCEPTED_CODES!$X$3:$Y$50,2,),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IFERROR(VLOOKUP(B1225,ACCEPTED_CODES!$X$3:$Y$50,2,),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IFERROR(VLOOKUP(B1226,ACCEPTED_CODES!$X$3:$Y$50,2,),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IFERROR(VLOOKUP(B1227,ACCEPTED_CODES!$X$3:$Y$50,2,),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IFERROR(VLOOKUP(B1228,ACCEPTED_CODES!$X$3:$Y$50,2,),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IFERROR(VLOOKUP(B1229,ACCEPTED_CODES!$X$3:$Y$50,2,),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IFERROR(VLOOKUP(B1230,ACCEPTED_CODES!$X$3:$Y$50,2,),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IFERROR(VLOOKUP(B1231,ACCEPTED_CODES!$X$3:$Y$50,2,),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IFERROR(VLOOKUP(B1232,ACCEPTED_CODES!$X$3:$Y$50,2,),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IFERROR(VLOOKUP(B1233,ACCEPTED_CODES!$X$3:$Y$50,2,),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IFERROR(VLOOKUP(B1234,ACCEPTED_CODES!$X$3:$Y$50,2,),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IFERROR(VLOOKUP(B1235,ACCEPTED_CODES!$X$3:$Y$50,2,),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IFERROR(VLOOKUP(B1236,ACCEPTED_CODES!$X$3:$Y$50,2,),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IFERROR(VLOOKUP(B1237,ACCEPTED_CODES!$X$3:$Y$50,2,),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IFERROR(VLOOKUP(B1238,ACCEPTED_CODES!$X$3:$Y$50,2,),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IFERROR(VLOOKUP(B1239,ACCEPTED_CODES!$X$3:$Y$50,2,),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IFERROR(VLOOKUP(B1240,ACCEPTED_CODES!$X$3:$Y$50,2,),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IFERROR(VLOOKUP(B1241,ACCEPTED_CODES!$X$3:$Y$50,2,),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IFERROR(VLOOKUP(B1242,ACCEPTED_CODES!$X$3:$Y$50,2,),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IFERROR(VLOOKUP(B1243,ACCEPTED_CODES!$X$3:$Y$50,2,),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IFERROR(VLOOKUP(B1244,ACCEPTED_CODES!$X$3:$Y$50,2,),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IFERROR(VLOOKUP(B1245,ACCEPTED_CODES!$X$3:$Y$50,2,),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IFERROR(VLOOKUP(B1246,ACCEPTED_CODES!$X$3:$Y$50,2,),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IFERROR(VLOOKUP(B1247,ACCEPTED_CODES!$X$3:$Y$50,2,),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IFERROR(VLOOKUP(B1248,ACCEPTED_CODES!$X$3:$Y$50,2,),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IFERROR(VLOOKUP(B1249,ACCEPTED_CODES!$X$3:$Y$50,2,),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IFERROR(VLOOKUP(B1250,ACCEPTED_CODES!$X$3:$Y$50,2,),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IFERROR(VLOOKUP(B1251,ACCEPTED_CODES!$X$3:$Y$50,2,),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IFERROR(VLOOKUP(B1252,ACCEPTED_CODES!$X$3:$Y$50,2,),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IFERROR(VLOOKUP(B1253,ACCEPTED_CODES!$X$3:$Y$50,2,),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IFERROR(VLOOKUP(B1254,ACCEPTED_CODES!$X$3:$Y$50,2,),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IFERROR(VLOOKUP(B1255,ACCEPTED_CODES!$X$3:$Y$50,2,),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IFERROR(VLOOKUP(B1256,ACCEPTED_CODES!$X$3:$Y$50,2,),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IFERROR(VLOOKUP(B1257,ACCEPTED_CODES!$X$3:$Y$50,2,),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IFERROR(VLOOKUP(B1258,ACCEPTED_CODES!$X$3:$Y$50,2,),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IFERROR(VLOOKUP(B1259,ACCEPTED_CODES!$X$3:$Y$50,2,),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IFERROR(VLOOKUP(B1260,ACCEPTED_CODES!$X$3:$Y$50,2,),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IFERROR(VLOOKUP(B1261,ACCEPTED_CODES!$X$3:$Y$50,2,),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IFERROR(VLOOKUP(B1262,ACCEPTED_CODES!$X$3:$Y$50,2,),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IFERROR(VLOOKUP(B1263,ACCEPTED_CODES!$X$3:$Y$50,2,),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IFERROR(VLOOKUP(B1264,ACCEPTED_CODES!$X$3:$Y$50,2,),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IFERROR(VLOOKUP(B1265,ACCEPTED_CODES!$X$3:$Y$50,2,),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IFERROR(VLOOKUP(B1266,ACCEPTED_CODES!$X$3:$Y$50,2,),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IFERROR(VLOOKUP(B1267,ACCEPTED_CODES!$X$3:$Y$50,2,),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IFERROR(VLOOKUP(B1268,ACCEPTED_CODES!$X$3:$Y$50,2,),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IFERROR(VLOOKUP(B1269,ACCEPTED_CODES!$X$3:$Y$50,2,),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IFERROR(VLOOKUP(B1270,ACCEPTED_CODES!$X$3:$Y$50,2,),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IFERROR(VLOOKUP(B1271,ACCEPTED_CODES!$X$3:$Y$50,2,),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IFERROR(VLOOKUP(B1272,ACCEPTED_CODES!$X$3:$Y$50,2,),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IFERROR(VLOOKUP(B1273,ACCEPTED_CODES!$X$3:$Y$50,2,),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IFERROR(VLOOKUP(B1274,ACCEPTED_CODES!$X$3:$Y$50,2,),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IFERROR(VLOOKUP(B1275,ACCEPTED_CODES!$X$3:$Y$50,2,),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IFERROR(VLOOKUP(B1276,ACCEPTED_CODES!$X$3:$Y$50,2,),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IFERROR(VLOOKUP(B1277,ACCEPTED_CODES!$X$3:$Y$50,2,),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IFERROR(VLOOKUP(B1278,ACCEPTED_CODES!$X$3:$Y$50,2,),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IFERROR(VLOOKUP(B1279,ACCEPTED_CODES!$X$3:$Y$50,2,),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IFERROR(VLOOKUP(B1280,ACCEPTED_CODES!$X$3:$Y$50,2,),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IFERROR(VLOOKUP(B1281,ACCEPTED_CODES!$X$3:$Y$50,2,),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IFERROR(VLOOKUP(B1282,ACCEPTED_CODES!$X$3:$Y$50,2,),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IFERROR(VLOOKUP(B1283,ACCEPTED_CODES!$X$3:$Y$50,2,),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IFERROR(VLOOKUP(B1284,ACCEPTED_CODES!$X$3:$Y$50,2,),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IFERROR(VLOOKUP(B1285,ACCEPTED_CODES!$X$3:$Y$50,2,),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IFERROR(VLOOKUP(B1286,ACCEPTED_CODES!$X$3:$Y$50,2,),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IFERROR(VLOOKUP(B1287,ACCEPTED_CODES!$X$3:$Y$50,2,),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IFERROR(VLOOKUP(B1288,ACCEPTED_CODES!$X$3:$Y$50,2,),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IFERROR(VLOOKUP(B1289,ACCEPTED_CODES!$X$3:$Y$50,2,),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IFERROR(VLOOKUP(B1290,ACCEPTED_CODES!$X$3:$Y$50,2,),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IFERROR(VLOOKUP(B1291,ACCEPTED_CODES!$X$3:$Y$50,2,),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IFERROR(VLOOKUP(B1292,ACCEPTED_CODES!$X$3:$Y$50,2,),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IFERROR(VLOOKUP(B1293,ACCEPTED_CODES!$X$3:$Y$50,2,),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IFERROR(VLOOKUP(B1294,ACCEPTED_CODES!$X$3:$Y$50,2,),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IFERROR(VLOOKUP(B1295,ACCEPTED_CODES!$X$3:$Y$50,2,),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IFERROR(VLOOKUP(B1296,ACCEPTED_CODES!$X$3:$Y$50,2,),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IFERROR(VLOOKUP(B1297,ACCEPTED_CODES!$X$3:$Y$50,2,),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IFERROR(VLOOKUP(B1298,ACCEPTED_CODES!$X$3:$Y$50,2,),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IFERROR(VLOOKUP(B1299,ACCEPTED_CODES!$X$3:$Y$50,2,),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IFERROR(VLOOKUP(B1300,ACCEPTED_CODES!$X$3:$Y$50,2,),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IFERROR(VLOOKUP(B1301,ACCEPTED_CODES!$X$3:$Y$50,2,),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IFERROR(VLOOKUP(B1302,ACCEPTED_CODES!$X$3:$Y$50,2,),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IFERROR(VLOOKUP(B1303,ACCEPTED_CODES!$X$3:$Y$50,2,),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IFERROR(VLOOKUP(B1304,ACCEPTED_CODES!$X$3:$Y$50,2,),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IFERROR(VLOOKUP(B1305,ACCEPTED_CODES!$X$3:$Y$50,2,),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IFERROR(VLOOKUP(B1306,ACCEPTED_CODES!$X$3:$Y$50,2,),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IFERROR(VLOOKUP(B1307,ACCEPTED_CODES!$X$3:$Y$50,2,),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IFERROR(VLOOKUP(B1308,ACCEPTED_CODES!$X$3:$Y$50,2,),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IFERROR(VLOOKUP(B1309,ACCEPTED_CODES!$X$3:$Y$50,2,),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IFERROR(VLOOKUP(B1310,ACCEPTED_CODES!$X$3:$Y$50,2,),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IFERROR(VLOOKUP(B1311,ACCEPTED_CODES!$X$3:$Y$50,2,),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IFERROR(VLOOKUP(B1312,ACCEPTED_CODES!$X$3:$Y$50,2,),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IFERROR(VLOOKUP(B1313,ACCEPTED_CODES!$X$3:$Y$50,2,),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IFERROR(VLOOKUP(B1314,ACCEPTED_CODES!$X$3:$Y$50,2,),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IFERROR(VLOOKUP(B1315,ACCEPTED_CODES!$X$3:$Y$50,2,),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IFERROR(VLOOKUP(B1316,ACCEPTED_CODES!$X$3:$Y$50,2,),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IFERROR(VLOOKUP(B1317,ACCEPTED_CODES!$X$3:$Y$50,2,),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IFERROR(VLOOKUP(B1318,ACCEPTED_CODES!$X$3:$Y$50,2,),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IFERROR(VLOOKUP(B1319,ACCEPTED_CODES!$X$3:$Y$50,2,),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IFERROR(VLOOKUP(B1320,ACCEPTED_CODES!$X$3:$Y$50,2,),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IFERROR(VLOOKUP(B1321,ACCEPTED_CODES!$X$3:$Y$50,2,),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IFERROR(VLOOKUP(B1322,ACCEPTED_CODES!$X$3:$Y$50,2,),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IFERROR(VLOOKUP(B1323,ACCEPTED_CODES!$X$3:$Y$50,2,),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IFERROR(VLOOKUP(B1324,ACCEPTED_CODES!$X$3:$Y$50,2,),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IFERROR(VLOOKUP(B1325,ACCEPTED_CODES!$X$3:$Y$50,2,),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IFERROR(VLOOKUP(B1326,ACCEPTED_CODES!$X$3:$Y$50,2,),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IFERROR(VLOOKUP(B1327,ACCEPTED_CODES!$X$3:$Y$50,2,),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IFERROR(VLOOKUP(B1328,ACCEPTED_CODES!$X$3:$Y$50,2,),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IFERROR(VLOOKUP(B1329,ACCEPTED_CODES!$X$3:$Y$50,2,),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IFERROR(VLOOKUP(B1330,ACCEPTED_CODES!$X$3:$Y$50,2,),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IFERROR(VLOOKUP(B1331,ACCEPTED_CODES!$X$3:$Y$50,2,),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IFERROR(VLOOKUP(B1332,ACCEPTED_CODES!$X$3:$Y$50,2,),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IFERROR(VLOOKUP(B1333,ACCEPTED_CODES!$X$3:$Y$50,2,),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IFERROR(VLOOKUP(B1334,ACCEPTED_CODES!$X$3:$Y$50,2,),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IFERROR(VLOOKUP(B1335,ACCEPTED_CODES!$X$3:$Y$50,2,),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IFERROR(VLOOKUP(B1336,ACCEPTED_CODES!$X$3:$Y$50,2,),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IFERROR(VLOOKUP(B1337,ACCEPTED_CODES!$X$3:$Y$50,2,),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IFERROR(VLOOKUP(B1338,ACCEPTED_CODES!$X$3:$Y$50,2,),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IFERROR(VLOOKUP(B1339,ACCEPTED_CODES!$X$3:$Y$50,2,),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IFERROR(VLOOKUP(B1340,ACCEPTED_CODES!$X$3:$Y$50,2,),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IFERROR(VLOOKUP(B1341,ACCEPTED_CODES!$X$3:$Y$50,2,),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IFERROR(VLOOKUP(B1342,ACCEPTED_CODES!$X$3:$Y$50,2,),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IFERROR(VLOOKUP(B1343,ACCEPTED_CODES!$X$3:$Y$50,2,),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IFERROR(VLOOKUP(B1344,ACCEPTED_CODES!$X$3:$Y$50,2,),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IFERROR(VLOOKUP(B1345,ACCEPTED_CODES!$X$3:$Y$50,2,),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IFERROR(VLOOKUP(B1346,ACCEPTED_CODES!$X$3:$Y$50,2,),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IFERROR(VLOOKUP(B1347,ACCEPTED_CODES!$X$3:$Y$50,2,),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IFERROR(VLOOKUP(B1348,ACCEPTED_CODES!$X$3:$Y$50,2,),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IFERROR(VLOOKUP(B1349,ACCEPTED_CODES!$X$3:$Y$50,2,),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IFERROR(VLOOKUP(B1350,ACCEPTED_CODES!$X$3:$Y$50,2,),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IFERROR(VLOOKUP(B1351,ACCEPTED_CODES!$X$3:$Y$50,2,),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IFERROR(VLOOKUP(B1352,ACCEPTED_CODES!$X$3:$Y$50,2,),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IFERROR(VLOOKUP(B1353,ACCEPTED_CODES!$X$3:$Y$50,2,),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IFERROR(VLOOKUP(B1354,ACCEPTED_CODES!$X$3:$Y$50,2,),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IFERROR(VLOOKUP(B1355,ACCEPTED_CODES!$X$3:$Y$50,2,),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IFERROR(VLOOKUP(B1356,ACCEPTED_CODES!$X$3:$Y$50,2,),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IFERROR(VLOOKUP(B1357,ACCEPTED_CODES!$X$3:$Y$50,2,),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IFERROR(VLOOKUP(B1358,ACCEPTED_CODES!$X$3:$Y$50,2,),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IFERROR(VLOOKUP(B1359,ACCEPTED_CODES!$X$3:$Y$50,2,),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IFERROR(VLOOKUP(B1360,ACCEPTED_CODES!$X$3:$Y$50,2,),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IFERROR(VLOOKUP(B1361,ACCEPTED_CODES!$X$3:$Y$50,2,),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IFERROR(VLOOKUP(B1362,ACCEPTED_CODES!$X$3:$Y$50,2,),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IFERROR(VLOOKUP(B1363,ACCEPTED_CODES!$X$3:$Y$50,2,),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IFERROR(VLOOKUP(B1364,ACCEPTED_CODES!$X$3:$Y$50,2,),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IFERROR(VLOOKUP(B1365,ACCEPTED_CODES!$X$3:$Y$50,2,),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IFERROR(VLOOKUP(B1366,ACCEPTED_CODES!$X$3:$Y$50,2,),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IFERROR(VLOOKUP(B1367,ACCEPTED_CODES!$X$3:$Y$50,2,),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IFERROR(VLOOKUP(B1368,ACCEPTED_CODES!$X$3:$Y$50,2,),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IFERROR(VLOOKUP(B1369,ACCEPTED_CODES!$X$3:$Y$50,2,),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IFERROR(VLOOKUP(B1370,ACCEPTED_CODES!$X$3:$Y$50,2,),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IFERROR(VLOOKUP(B1371,ACCEPTED_CODES!$X$3:$Y$50,2,),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IFERROR(VLOOKUP(B1372,ACCEPTED_CODES!$X$3:$Y$50,2,),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IFERROR(VLOOKUP(B1373,ACCEPTED_CODES!$X$3:$Y$50,2,),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IFERROR(VLOOKUP(B1374,ACCEPTED_CODES!$X$3:$Y$50,2,),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IFERROR(VLOOKUP(B1375,ACCEPTED_CODES!$X$3:$Y$50,2,),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IFERROR(VLOOKUP(B1376,ACCEPTED_CODES!$X$3:$Y$50,2,),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IFERROR(VLOOKUP(B1377,ACCEPTED_CODES!$X$3:$Y$50,2,),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IFERROR(VLOOKUP(B1378,ACCEPTED_CODES!$X$3:$Y$50,2,),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IFERROR(VLOOKUP(B1379,ACCEPTED_CODES!$X$3:$Y$50,2,),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IFERROR(VLOOKUP(B1380,ACCEPTED_CODES!$X$3:$Y$50,2,),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IFERROR(VLOOKUP(B1381,ACCEPTED_CODES!$X$3:$Y$50,2,),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IFERROR(VLOOKUP(B1382,ACCEPTED_CODES!$X$3:$Y$50,2,),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IFERROR(VLOOKUP(B1383,ACCEPTED_CODES!$X$3:$Y$50,2,),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IFERROR(VLOOKUP(B1384,ACCEPTED_CODES!$X$3:$Y$50,2,),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IFERROR(VLOOKUP(B1385,ACCEPTED_CODES!$X$3:$Y$50,2,),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IFERROR(VLOOKUP(B1386,ACCEPTED_CODES!$X$3:$Y$50,2,),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IFERROR(VLOOKUP(B1387,ACCEPTED_CODES!$X$3:$Y$50,2,),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IFERROR(VLOOKUP(B1388,ACCEPTED_CODES!$X$3:$Y$50,2,),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IFERROR(VLOOKUP(B1389,ACCEPTED_CODES!$X$3:$Y$50,2,),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IFERROR(VLOOKUP(B1390,ACCEPTED_CODES!$X$3:$Y$50,2,),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IFERROR(VLOOKUP(B1391,ACCEPTED_CODES!$X$3:$Y$50,2,),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IFERROR(VLOOKUP(B1392,ACCEPTED_CODES!$X$3:$Y$50,2,),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IFERROR(VLOOKUP(B1393,ACCEPTED_CODES!$X$3:$Y$50,2,),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IFERROR(VLOOKUP(B1394,ACCEPTED_CODES!$X$3:$Y$50,2,),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IFERROR(VLOOKUP(B1395,ACCEPTED_CODES!$X$3:$Y$50,2,),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IFERROR(VLOOKUP(B1396,ACCEPTED_CODES!$X$3:$Y$50,2,),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IFERROR(VLOOKUP(B1397,ACCEPTED_CODES!$X$3:$Y$50,2,),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IFERROR(VLOOKUP(B1398,ACCEPTED_CODES!$X$3:$Y$50,2,),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IFERROR(VLOOKUP(B1399,ACCEPTED_CODES!$X$3:$Y$50,2,),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IFERROR(VLOOKUP(B1400,ACCEPTED_CODES!$X$3:$Y$50,2,),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IFERROR(VLOOKUP(B1401,ACCEPTED_CODES!$X$3:$Y$50,2,),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IFERROR(VLOOKUP(B1402,ACCEPTED_CODES!$X$3:$Y$50,2,),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IFERROR(VLOOKUP(B1403,ACCEPTED_CODES!$X$3:$Y$50,2,),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IFERROR(VLOOKUP(B1404,ACCEPTED_CODES!$X$3:$Y$50,2,),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IFERROR(VLOOKUP(B1405,ACCEPTED_CODES!$X$3:$Y$50,2,),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IFERROR(VLOOKUP(B1406,ACCEPTED_CODES!$X$3:$Y$50,2,),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IFERROR(VLOOKUP(B1407,ACCEPTED_CODES!$X$3:$Y$50,2,),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IFERROR(VLOOKUP(B1408,ACCEPTED_CODES!$X$3:$Y$50,2,),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IFERROR(VLOOKUP(B1409,ACCEPTED_CODES!$X$3:$Y$50,2,),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IFERROR(VLOOKUP(B1410,ACCEPTED_CODES!$X$3:$Y$50,2,),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IFERROR(VLOOKUP(B1411,ACCEPTED_CODES!$X$3:$Y$50,2,),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IFERROR(VLOOKUP(B1412,ACCEPTED_CODES!$X$3:$Y$50,2,),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IFERROR(VLOOKUP(B1413,ACCEPTED_CODES!$X$3:$Y$50,2,),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IFERROR(VLOOKUP(B1414,ACCEPTED_CODES!$X$3:$Y$50,2,),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IFERROR(VLOOKUP(B1415,ACCEPTED_CODES!$X$3:$Y$50,2,),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IFERROR(VLOOKUP(B1416,ACCEPTED_CODES!$X$3:$Y$50,2,),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IFERROR(VLOOKUP(B1417,ACCEPTED_CODES!$X$3:$Y$50,2,),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IFERROR(VLOOKUP(B1418,ACCEPTED_CODES!$X$3:$Y$50,2,),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IFERROR(VLOOKUP(B1419,ACCEPTED_CODES!$X$3:$Y$50,2,),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IFERROR(VLOOKUP(B1420,ACCEPTED_CODES!$X$3:$Y$50,2,),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IFERROR(VLOOKUP(B1421,ACCEPTED_CODES!$X$3:$Y$50,2,),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IFERROR(VLOOKUP(B1422,ACCEPTED_CODES!$X$3:$Y$50,2,),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IFERROR(VLOOKUP(B1423,ACCEPTED_CODES!$X$3:$Y$50,2,),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IFERROR(VLOOKUP(B1424,ACCEPTED_CODES!$X$3:$Y$50,2,),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IFERROR(VLOOKUP(B1425,ACCEPTED_CODES!$X$3:$Y$50,2,),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IFERROR(VLOOKUP(B1426,ACCEPTED_CODES!$X$3:$Y$50,2,),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IFERROR(VLOOKUP(B1427,ACCEPTED_CODES!$X$3:$Y$50,2,),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IFERROR(VLOOKUP(B1428,ACCEPTED_CODES!$X$3:$Y$50,2,),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IFERROR(VLOOKUP(B1429,ACCEPTED_CODES!$X$3:$Y$50,2,),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IFERROR(VLOOKUP(B1430,ACCEPTED_CODES!$X$3:$Y$50,2,),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IFERROR(VLOOKUP(B1431,ACCEPTED_CODES!$X$3:$Y$50,2,),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IFERROR(VLOOKUP(B1432,ACCEPTED_CODES!$X$3:$Y$50,2,),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IFERROR(VLOOKUP(B1433,ACCEPTED_CODES!$X$3:$Y$50,2,),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IFERROR(VLOOKUP(B1434,ACCEPTED_CODES!$X$3:$Y$50,2,),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IFERROR(VLOOKUP(B1435,ACCEPTED_CODES!$X$3:$Y$50,2,),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IFERROR(VLOOKUP(B1436,ACCEPTED_CODES!$X$3:$Y$50,2,),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IFERROR(VLOOKUP(B1437,ACCEPTED_CODES!$X$3:$Y$50,2,),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IFERROR(VLOOKUP(B1438,ACCEPTED_CODES!$X$3:$Y$50,2,),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IFERROR(VLOOKUP(B1439,ACCEPTED_CODES!$X$3:$Y$50,2,),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IFERROR(VLOOKUP(B1440,ACCEPTED_CODES!$X$3:$Y$50,2,),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IFERROR(VLOOKUP(B1441,ACCEPTED_CODES!$X$3:$Y$50,2,),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IFERROR(VLOOKUP(B1442,ACCEPTED_CODES!$X$3:$Y$50,2,),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IFERROR(VLOOKUP(B1443,ACCEPTED_CODES!$X$3:$Y$50,2,),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IFERROR(VLOOKUP(B1444,ACCEPTED_CODES!$X$3:$Y$50,2,),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IFERROR(VLOOKUP(B1445,ACCEPTED_CODES!$X$3:$Y$50,2,),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IFERROR(VLOOKUP(B1446,ACCEPTED_CODES!$X$3:$Y$50,2,),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IFERROR(VLOOKUP(B1447,ACCEPTED_CODES!$X$3:$Y$50,2,),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IFERROR(VLOOKUP(B1448,ACCEPTED_CODES!$X$3:$Y$50,2,),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IFERROR(VLOOKUP(B1449,ACCEPTED_CODES!$X$3:$Y$50,2,),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IFERROR(VLOOKUP(B1450,ACCEPTED_CODES!$X$3:$Y$50,2,),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IFERROR(VLOOKUP(B1451,ACCEPTED_CODES!$X$3:$Y$50,2,),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IFERROR(VLOOKUP(B1452,ACCEPTED_CODES!$X$3:$Y$50,2,),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IFERROR(VLOOKUP(B1453,ACCEPTED_CODES!$X$3:$Y$50,2,),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IFERROR(VLOOKUP(B1454,ACCEPTED_CODES!$X$3:$Y$50,2,),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IFERROR(VLOOKUP(B1455,ACCEPTED_CODES!$X$3:$Y$50,2,),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IFERROR(VLOOKUP(B1456,ACCEPTED_CODES!$X$3:$Y$50,2,),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IFERROR(VLOOKUP(B1457,ACCEPTED_CODES!$X$3:$Y$50,2,),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IFERROR(VLOOKUP(B1458,ACCEPTED_CODES!$X$3:$Y$50,2,),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IFERROR(VLOOKUP(B1459,ACCEPTED_CODES!$X$3:$Y$50,2,),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IFERROR(VLOOKUP(B1460,ACCEPTED_CODES!$X$3:$Y$50,2,),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IFERROR(VLOOKUP(B1461,ACCEPTED_CODES!$X$3:$Y$50,2,),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IFERROR(VLOOKUP(B1462,ACCEPTED_CODES!$X$3:$Y$50,2,),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IFERROR(VLOOKUP(B1463,ACCEPTED_CODES!$X$3:$Y$50,2,),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IFERROR(VLOOKUP(B1464,ACCEPTED_CODES!$X$3:$Y$50,2,),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IFERROR(VLOOKUP(B1465,ACCEPTED_CODES!$X$3:$Y$50,2,),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IFERROR(VLOOKUP(B1466,ACCEPTED_CODES!$X$3:$Y$50,2,),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IFERROR(VLOOKUP(B1467,ACCEPTED_CODES!$X$3:$Y$50,2,),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IFERROR(VLOOKUP(B1468,ACCEPTED_CODES!$X$3:$Y$50,2,),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IFERROR(VLOOKUP(B1469,ACCEPTED_CODES!$X$3:$Y$50,2,),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IFERROR(VLOOKUP(B1470,ACCEPTED_CODES!$X$3:$Y$50,2,),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IFERROR(VLOOKUP(B1471,ACCEPTED_CODES!$X$3:$Y$50,2,),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IFERROR(VLOOKUP(B1472,ACCEPTED_CODES!$X$3:$Y$50,2,),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IFERROR(VLOOKUP(B1473,ACCEPTED_CODES!$X$3:$Y$50,2,),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IFERROR(VLOOKUP(B1474,ACCEPTED_CODES!$X$3:$Y$50,2,),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IFERROR(VLOOKUP(B1475,ACCEPTED_CODES!$X$3:$Y$50,2,),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IFERROR(VLOOKUP(B1476,ACCEPTED_CODES!$X$3:$Y$50,2,),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IFERROR(VLOOKUP(B1477,ACCEPTED_CODES!$X$3:$Y$50,2,),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IFERROR(VLOOKUP(B1478,ACCEPTED_CODES!$X$3:$Y$50,2,),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IFERROR(VLOOKUP(B1479,ACCEPTED_CODES!$X$3:$Y$50,2,),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IFERROR(VLOOKUP(B1480,ACCEPTED_CODES!$X$3:$Y$50,2,),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IFERROR(VLOOKUP(B1481,ACCEPTED_CODES!$X$3:$Y$50,2,),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IFERROR(VLOOKUP(B1482,ACCEPTED_CODES!$X$3:$Y$50,2,),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IFERROR(VLOOKUP(B1483,ACCEPTED_CODES!$X$3:$Y$50,2,),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IFERROR(VLOOKUP(B1484,ACCEPTED_CODES!$X$3:$Y$50,2,),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IFERROR(VLOOKUP(B1485,ACCEPTED_CODES!$X$3:$Y$50,2,),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IFERROR(VLOOKUP(B1486,ACCEPTED_CODES!$X$3:$Y$50,2,),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IFERROR(VLOOKUP(B1487,ACCEPTED_CODES!$X$3:$Y$50,2,),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IFERROR(VLOOKUP(B1488,ACCEPTED_CODES!$X$3:$Y$50,2,),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IFERROR(VLOOKUP(B1489,ACCEPTED_CODES!$X$3:$Y$50,2,),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IFERROR(VLOOKUP(B1490,ACCEPTED_CODES!$X$3:$Y$50,2,),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IFERROR(VLOOKUP(B1491,ACCEPTED_CODES!$X$3:$Y$50,2,),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IFERROR(VLOOKUP(B1492,ACCEPTED_CODES!$X$3:$Y$50,2,),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IFERROR(VLOOKUP(B1493,ACCEPTED_CODES!$X$3:$Y$50,2,),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IFERROR(VLOOKUP(B1494,ACCEPTED_CODES!$X$3:$Y$50,2,),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IFERROR(VLOOKUP(B1495,ACCEPTED_CODES!$X$3:$Y$50,2,),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IFERROR(VLOOKUP(B1496,ACCEPTED_CODES!$X$3:$Y$50,2,),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IFERROR(VLOOKUP(B1497,ACCEPTED_CODES!$X$3:$Y$50,2,),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IFERROR(VLOOKUP(B1498,ACCEPTED_CODES!$X$3:$Y$50,2,),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IFERROR(VLOOKUP(B1499,ACCEPTED_CODES!$X$3:$Y$50,2,),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IFERROR(VLOOKUP(B1500,ACCEPTED_CODES!$X$3:$Y$50,2,),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IFERROR(VLOOKUP(B1501,ACCEPTED_CODES!$X$3:$Y$50,2,),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IFERROR(VLOOKUP(B1502,ACCEPTED_CODES!$X$3:$Y$50,2,),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IFERROR(VLOOKUP(B1503,ACCEPTED_CODES!$X$3:$Y$50,2,),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IFERROR(VLOOKUP(B1504,ACCEPTED_CODES!$X$3:$Y$50,2,),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IFERROR(VLOOKUP(B1505,ACCEPTED_CODES!$X$3:$Y$50,2,),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IFERROR(VLOOKUP(B1506,ACCEPTED_CODES!$X$3:$Y$50,2,),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IFERROR(VLOOKUP(B1507,ACCEPTED_CODES!$X$3:$Y$50,2,),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IFERROR(VLOOKUP(B1508,ACCEPTED_CODES!$X$3:$Y$50,2,),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IFERROR(VLOOKUP(B1509,ACCEPTED_CODES!$X$3:$Y$50,2,),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IFERROR(VLOOKUP(B1510,ACCEPTED_CODES!$X$3:$Y$50,2,),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IFERROR(VLOOKUP(B1511,ACCEPTED_CODES!$X$3:$Y$50,2,),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IFERROR(VLOOKUP(B1512,ACCEPTED_CODES!$X$3:$Y$50,2,),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IFERROR(VLOOKUP(B1513,ACCEPTED_CODES!$X$3:$Y$50,2,),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IFERROR(VLOOKUP(B1514,ACCEPTED_CODES!$X$3:$Y$50,2,),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IFERROR(VLOOKUP(B1515,ACCEPTED_CODES!$X$3:$Y$50,2,),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IFERROR(VLOOKUP(B1516,ACCEPTED_CODES!$X$3:$Y$50,2,),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IFERROR(VLOOKUP(B1517,ACCEPTED_CODES!$X$3:$Y$50,2,),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IFERROR(VLOOKUP(B1518,ACCEPTED_CODES!$X$3:$Y$50,2,),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IFERROR(VLOOKUP(B1519,ACCEPTED_CODES!$X$3:$Y$50,2,),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IFERROR(VLOOKUP(B1520,ACCEPTED_CODES!$X$3:$Y$50,2,),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IFERROR(VLOOKUP(B1521,ACCEPTED_CODES!$X$3:$Y$50,2,),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IFERROR(VLOOKUP(B1522,ACCEPTED_CODES!$X$3:$Y$50,2,),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IFERROR(VLOOKUP(B1523,ACCEPTED_CODES!$X$3:$Y$50,2,),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IFERROR(VLOOKUP(B1524,ACCEPTED_CODES!$X$3:$Y$50,2,),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IFERROR(VLOOKUP(B1525,ACCEPTED_CODES!$X$3:$Y$50,2,),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IFERROR(VLOOKUP(B1526,ACCEPTED_CODES!$X$3:$Y$50,2,),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IFERROR(VLOOKUP(B1527,ACCEPTED_CODES!$X$3:$Y$50,2,),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IFERROR(VLOOKUP(B1528,ACCEPTED_CODES!$X$3:$Y$50,2,),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IFERROR(VLOOKUP(B1529,ACCEPTED_CODES!$X$3:$Y$50,2,),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IFERROR(VLOOKUP(B1530,ACCEPTED_CODES!$X$3:$Y$50,2,),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IFERROR(VLOOKUP(B1531,ACCEPTED_CODES!$X$3:$Y$50,2,),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IFERROR(VLOOKUP(B1532,ACCEPTED_CODES!$X$3:$Y$50,2,),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IFERROR(VLOOKUP(B1533,ACCEPTED_CODES!$X$3:$Y$50,2,),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IFERROR(VLOOKUP(B1534,ACCEPTED_CODES!$X$3:$Y$50,2,),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IFERROR(VLOOKUP(B1535,ACCEPTED_CODES!$X$3:$Y$50,2,),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IFERROR(VLOOKUP(B1536,ACCEPTED_CODES!$X$3:$Y$50,2,),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IFERROR(VLOOKUP(B1537,ACCEPTED_CODES!$X$3:$Y$50,2,),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IFERROR(VLOOKUP(B1538,ACCEPTED_CODES!$X$3:$Y$50,2,),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IFERROR(VLOOKUP(B1539,ACCEPTED_CODES!$X$3:$Y$50,2,),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IFERROR(VLOOKUP(B1540,ACCEPTED_CODES!$X$3:$Y$50,2,),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IFERROR(VLOOKUP(B1541,ACCEPTED_CODES!$X$3:$Y$50,2,),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IFERROR(VLOOKUP(B1542,ACCEPTED_CODES!$X$3:$Y$50,2,),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IFERROR(VLOOKUP(B1543,ACCEPTED_CODES!$X$3:$Y$50,2,),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IFERROR(VLOOKUP(B1544,ACCEPTED_CODES!$X$3:$Y$50,2,),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IFERROR(VLOOKUP(B1545,ACCEPTED_CODES!$X$3:$Y$50,2,),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IFERROR(VLOOKUP(B1546,ACCEPTED_CODES!$X$3:$Y$50,2,),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IFERROR(VLOOKUP(B1547,ACCEPTED_CODES!$X$3:$Y$50,2,),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IFERROR(VLOOKUP(B1548,ACCEPTED_CODES!$X$3:$Y$50,2,),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IFERROR(VLOOKUP(B1549,ACCEPTED_CODES!$X$3:$Y$50,2,),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IFERROR(VLOOKUP(B1550,ACCEPTED_CODES!$X$3:$Y$50,2,),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IFERROR(VLOOKUP(B1551,ACCEPTED_CODES!$X$3:$Y$50,2,),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IFERROR(VLOOKUP(B1552,ACCEPTED_CODES!$X$3:$Y$50,2,),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IFERROR(VLOOKUP(B1553,ACCEPTED_CODES!$X$3:$Y$50,2,),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IFERROR(VLOOKUP(B1554,ACCEPTED_CODES!$X$3:$Y$50,2,),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IFERROR(VLOOKUP(B1555,ACCEPTED_CODES!$X$3:$Y$50,2,),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IFERROR(VLOOKUP(B1556,ACCEPTED_CODES!$X$3:$Y$50,2,),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IFERROR(VLOOKUP(B1557,ACCEPTED_CODES!$X$3:$Y$50,2,),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IFERROR(VLOOKUP(B1558,ACCEPTED_CODES!$X$3:$Y$50,2,),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IFERROR(VLOOKUP(B1559,ACCEPTED_CODES!$X$3:$Y$50,2,),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IFERROR(VLOOKUP(B1560,ACCEPTED_CODES!$X$3:$Y$50,2,),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IFERROR(VLOOKUP(B1561,ACCEPTED_CODES!$X$3:$Y$50,2,),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IFERROR(VLOOKUP(B1562,ACCEPTED_CODES!$X$3:$Y$50,2,),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IFERROR(VLOOKUP(B1563,ACCEPTED_CODES!$X$3:$Y$50,2,),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IFERROR(VLOOKUP(B1564,ACCEPTED_CODES!$X$3:$Y$50,2,),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IFERROR(VLOOKUP(B1565,ACCEPTED_CODES!$X$3:$Y$50,2,),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IFERROR(VLOOKUP(B1566,ACCEPTED_CODES!$X$3:$Y$50,2,),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IFERROR(VLOOKUP(B1567,ACCEPTED_CODES!$X$3:$Y$50,2,),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IFERROR(VLOOKUP(B1568,ACCEPTED_CODES!$X$3:$Y$50,2,),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IFERROR(VLOOKUP(B1569,ACCEPTED_CODES!$X$3:$Y$50,2,),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IFERROR(VLOOKUP(B1570,ACCEPTED_CODES!$X$3:$Y$50,2,),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IFERROR(VLOOKUP(B1571,ACCEPTED_CODES!$X$3:$Y$50,2,),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IFERROR(VLOOKUP(B1572,ACCEPTED_CODES!$X$3:$Y$50,2,),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IFERROR(VLOOKUP(B1573,ACCEPTED_CODES!$X$3:$Y$50,2,),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IFERROR(VLOOKUP(B1574,ACCEPTED_CODES!$X$3:$Y$50,2,),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IFERROR(VLOOKUP(B1575,ACCEPTED_CODES!$X$3:$Y$50,2,),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IFERROR(VLOOKUP(B1576,ACCEPTED_CODES!$X$3:$Y$50,2,),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IFERROR(VLOOKUP(B1577,ACCEPTED_CODES!$X$3:$Y$50,2,),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IFERROR(VLOOKUP(B1578,ACCEPTED_CODES!$X$3:$Y$50,2,),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IFERROR(VLOOKUP(B1579,ACCEPTED_CODES!$X$3:$Y$50,2,),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IFERROR(VLOOKUP(B1580,ACCEPTED_CODES!$X$3:$Y$50,2,),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IFERROR(VLOOKUP(B1581,ACCEPTED_CODES!$X$3:$Y$50,2,),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IFERROR(VLOOKUP(B1582,ACCEPTED_CODES!$X$3:$Y$50,2,),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IFERROR(VLOOKUP(B1583,ACCEPTED_CODES!$X$3:$Y$50,2,),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IFERROR(VLOOKUP(B1584,ACCEPTED_CODES!$X$3:$Y$50,2,),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IFERROR(VLOOKUP(B1585,ACCEPTED_CODES!$X$3:$Y$50,2,),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IFERROR(VLOOKUP(B1586,ACCEPTED_CODES!$X$3:$Y$50,2,),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IFERROR(VLOOKUP(B1587,ACCEPTED_CODES!$X$3:$Y$50,2,),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IFERROR(VLOOKUP(B1588,ACCEPTED_CODES!$X$3:$Y$50,2,),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IFERROR(VLOOKUP(B1589,ACCEPTED_CODES!$X$3:$Y$50,2,),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IFERROR(VLOOKUP(B1590,ACCEPTED_CODES!$X$3:$Y$50,2,),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IFERROR(VLOOKUP(B1591,ACCEPTED_CODES!$X$3:$Y$50,2,),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IFERROR(VLOOKUP(B1592,ACCEPTED_CODES!$X$3:$Y$50,2,),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IFERROR(VLOOKUP(B1593,ACCEPTED_CODES!$X$3:$Y$50,2,),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IFERROR(VLOOKUP(B1594,ACCEPTED_CODES!$X$3:$Y$50,2,),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IFERROR(VLOOKUP(B1595,ACCEPTED_CODES!$X$3:$Y$50,2,),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IFERROR(VLOOKUP(B1596,ACCEPTED_CODES!$X$3:$Y$50,2,),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IFERROR(VLOOKUP(B1597,ACCEPTED_CODES!$X$3:$Y$50,2,),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IFERROR(VLOOKUP(B1598,ACCEPTED_CODES!$X$3:$Y$50,2,),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IFERROR(VLOOKUP(B1599,ACCEPTED_CODES!$X$3:$Y$50,2,),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IFERROR(VLOOKUP(B1600,ACCEPTED_CODES!$X$3:$Y$50,2,),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IFERROR(VLOOKUP(B1601,ACCEPTED_CODES!$X$3:$Y$50,2,),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IFERROR(VLOOKUP(B1602,ACCEPTED_CODES!$X$3:$Y$50,2,),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IFERROR(VLOOKUP(B1603,ACCEPTED_CODES!$X$3:$Y$50,2,),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IFERROR(VLOOKUP(B1604,ACCEPTED_CODES!$X$3:$Y$50,2,),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IFERROR(VLOOKUP(B1605,ACCEPTED_CODES!$X$3:$Y$50,2,),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IFERROR(VLOOKUP(B1606,ACCEPTED_CODES!$X$3:$Y$50,2,),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IFERROR(VLOOKUP(B1607,ACCEPTED_CODES!$X$3:$Y$50,2,),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IFERROR(VLOOKUP(B1608,ACCEPTED_CODES!$X$3:$Y$50,2,),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IFERROR(VLOOKUP(B1609,ACCEPTED_CODES!$X$3:$Y$50,2,),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IFERROR(VLOOKUP(B1610,ACCEPTED_CODES!$X$3:$Y$50,2,),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IFERROR(VLOOKUP(B1611,ACCEPTED_CODES!$X$3:$Y$50,2,),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IFERROR(VLOOKUP(B1612,ACCEPTED_CODES!$X$3:$Y$50,2,),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IFERROR(VLOOKUP(B1613,ACCEPTED_CODES!$X$3:$Y$50,2,),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IFERROR(VLOOKUP(B1614,ACCEPTED_CODES!$X$3:$Y$50,2,),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IFERROR(VLOOKUP(B1615,ACCEPTED_CODES!$X$3:$Y$50,2,),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IFERROR(VLOOKUP(B1616,ACCEPTED_CODES!$X$3:$Y$50,2,),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IFERROR(VLOOKUP(B1617,ACCEPTED_CODES!$X$3:$Y$50,2,),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IFERROR(VLOOKUP(B1618,ACCEPTED_CODES!$X$3:$Y$50,2,),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IFERROR(VLOOKUP(B1619,ACCEPTED_CODES!$X$3:$Y$50,2,),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IFERROR(VLOOKUP(B1620,ACCEPTED_CODES!$X$3:$Y$50,2,),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IFERROR(VLOOKUP(B1621,ACCEPTED_CODES!$X$3:$Y$50,2,),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IFERROR(VLOOKUP(B1622,ACCEPTED_CODES!$X$3:$Y$50,2,),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IFERROR(VLOOKUP(B1623,ACCEPTED_CODES!$X$3:$Y$50,2,),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IFERROR(VLOOKUP(B1624,ACCEPTED_CODES!$X$3:$Y$50,2,),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IFERROR(VLOOKUP(B1625,ACCEPTED_CODES!$X$3:$Y$50,2,),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IFERROR(VLOOKUP(B1626,ACCEPTED_CODES!$X$3:$Y$50,2,),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IFERROR(VLOOKUP(B1627,ACCEPTED_CODES!$X$3:$Y$50,2,),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IFERROR(VLOOKUP(B1628,ACCEPTED_CODES!$X$3:$Y$50,2,),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IFERROR(VLOOKUP(B1629,ACCEPTED_CODES!$X$3:$Y$50,2,),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IFERROR(VLOOKUP(B1630,ACCEPTED_CODES!$X$3:$Y$50,2,),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IFERROR(VLOOKUP(B1631,ACCEPTED_CODES!$X$3:$Y$50,2,),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IFERROR(VLOOKUP(B1632,ACCEPTED_CODES!$X$3:$Y$50,2,),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IFERROR(VLOOKUP(B1633,ACCEPTED_CODES!$X$3:$Y$50,2,),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IFERROR(VLOOKUP(B1634,ACCEPTED_CODES!$X$3:$Y$50,2,),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IFERROR(VLOOKUP(B1635,ACCEPTED_CODES!$X$3:$Y$50,2,),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IFERROR(VLOOKUP(B1636,ACCEPTED_CODES!$X$3:$Y$50,2,),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IFERROR(VLOOKUP(B1637,ACCEPTED_CODES!$X$3:$Y$50,2,),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IFERROR(VLOOKUP(B1638,ACCEPTED_CODES!$X$3:$Y$50,2,),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IFERROR(VLOOKUP(B1639,ACCEPTED_CODES!$X$3:$Y$50,2,),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IFERROR(VLOOKUP(B1640,ACCEPTED_CODES!$X$3:$Y$50,2,),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IFERROR(VLOOKUP(B1641,ACCEPTED_CODES!$X$3:$Y$50,2,),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IFERROR(VLOOKUP(B1642,ACCEPTED_CODES!$X$3:$Y$50,2,),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IFERROR(VLOOKUP(B1643,ACCEPTED_CODES!$X$3:$Y$50,2,),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IFERROR(VLOOKUP(B1644,ACCEPTED_CODES!$X$3:$Y$50,2,),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IFERROR(VLOOKUP(B1645,ACCEPTED_CODES!$X$3:$Y$50,2,),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IFERROR(VLOOKUP(B1646,ACCEPTED_CODES!$X$3:$Y$50,2,),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IFERROR(VLOOKUP(B1647,ACCEPTED_CODES!$X$3:$Y$50,2,),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IFERROR(VLOOKUP(B1648,ACCEPTED_CODES!$X$3:$Y$50,2,),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IFERROR(VLOOKUP(B1649,ACCEPTED_CODES!$X$3:$Y$50,2,),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IFERROR(VLOOKUP(B1650,ACCEPTED_CODES!$X$3:$Y$50,2,),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IFERROR(VLOOKUP(B1651,ACCEPTED_CODES!$X$3:$Y$50,2,),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IFERROR(VLOOKUP(B1652,ACCEPTED_CODES!$X$3:$Y$50,2,),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IFERROR(VLOOKUP(B1653,ACCEPTED_CODES!$X$3:$Y$50,2,),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IFERROR(VLOOKUP(B1654,ACCEPTED_CODES!$X$3:$Y$50,2,),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IFERROR(VLOOKUP(B1655,ACCEPTED_CODES!$X$3:$Y$50,2,),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IFERROR(VLOOKUP(B1656,ACCEPTED_CODES!$X$3:$Y$50,2,),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IFERROR(VLOOKUP(B1657,ACCEPTED_CODES!$X$3:$Y$50,2,),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IFERROR(VLOOKUP(B1658,ACCEPTED_CODES!$X$3:$Y$50,2,),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IFERROR(VLOOKUP(B1659,ACCEPTED_CODES!$X$3:$Y$50,2,),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IFERROR(VLOOKUP(B1660,ACCEPTED_CODES!$X$3:$Y$50,2,),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IFERROR(VLOOKUP(B1661,ACCEPTED_CODES!$X$3:$Y$50,2,),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IFERROR(VLOOKUP(B1662,ACCEPTED_CODES!$X$3:$Y$50,2,),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IFERROR(VLOOKUP(B1663,ACCEPTED_CODES!$X$3:$Y$50,2,),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IFERROR(VLOOKUP(B1664,ACCEPTED_CODES!$X$3:$Y$50,2,),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IFERROR(VLOOKUP(B1665,ACCEPTED_CODES!$X$3:$Y$50,2,),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IFERROR(VLOOKUP(B1666,ACCEPTED_CODES!$X$3:$Y$50,2,),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IFERROR(VLOOKUP(B1667,ACCEPTED_CODES!$X$3:$Y$50,2,),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IFERROR(VLOOKUP(B1668,ACCEPTED_CODES!$X$3:$Y$50,2,),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IFERROR(VLOOKUP(B1669,ACCEPTED_CODES!$X$3:$Y$50,2,),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IFERROR(VLOOKUP(B1670,ACCEPTED_CODES!$X$3:$Y$50,2,),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IFERROR(VLOOKUP(B1671,ACCEPTED_CODES!$X$3:$Y$50,2,),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IFERROR(VLOOKUP(B1672,ACCEPTED_CODES!$X$3:$Y$50,2,),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IFERROR(VLOOKUP(B1673,ACCEPTED_CODES!$X$3:$Y$50,2,),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IFERROR(VLOOKUP(B1674,ACCEPTED_CODES!$X$3:$Y$50,2,),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IFERROR(VLOOKUP(B1675,ACCEPTED_CODES!$X$3:$Y$50,2,),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IFERROR(VLOOKUP(B1676,ACCEPTED_CODES!$X$3:$Y$50,2,),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IFERROR(VLOOKUP(B1677,ACCEPTED_CODES!$X$3:$Y$50,2,),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IFERROR(VLOOKUP(B1678,ACCEPTED_CODES!$X$3:$Y$50,2,),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IFERROR(VLOOKUP(B1679,ACCEPTED_CODES!$X$3:$Y$50,2,),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IFERROR(VLOOKUP(B1680,ACCEPTED_CODES!$X$3:$Y$50,2,),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IFERROR(VLOOKUP(B1681,ACCEPTED_CODES!$X$3:$Y$50,2,),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IFERROR(VLOOKUP(B1682,ACCEPTED_CODES!$X$3:$Y$50,2,),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IFERROR(VLOOKUP(B1683,ACCEPTED_CODES!$X$3:$Y$50,2,),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IFERROR(VLOOKUP(B1684,ACCEPTED_CODES!$X$3:$Y$50,2,),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IFERROR(VLOOKUP(B1685,ACCEPTED_CODES!$X$3:$Y$50,2,),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IFERROR(VLOOKUP(B1686,ACCEPTED_CODES!$X$3:$Y$50,2,),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IFERROR(VLOOKUP(B1687,ACCEPTED_CODES!$X$3:$Y$50,2,),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IFERROR(VLOOKUP(B1688,ACCEPTED_CODES!$X$3:$Y$50,2,),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IFERROR(VLOOKUP(B1689,ACCEPTED_CODES!$X$3:$Y$50,2,),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IFERROR(VLOOKUP(B1690,ACCEPTED_CODES!$X$3:$Y$50,2,),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IFERROR(VLOOKUP(B1691,ACCEPTED_CODES!$X$3:$Y$50,2,),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IFERROR(VLOOKUP(B1692,ACCEPTED_CODES!$X$3:$Y$50,2,),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IFERROR(VLOOKUP(B1693,ACCEPTED_CODES!$X$3:$Y$50,2,),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IFERROR(VLOOKUP(B1694,ACCEPTED_CODES!$X$3:$Y$50,2,),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IFERROR(VLOOKUP(B1695,ACCEPTED_CODES!$X$3:$Y$50,2,),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IFERROR(VLOOKUP(B1696,ACCEPTED_CODES!$X$3:$Y$50,2,),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IFERROR(VLOOKUP(B1697,ACCEPTED_CODES!$X$3:$Y$50,2,),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IFERROR(VLOOKUP(B1698,ACCEPTED_CODES!$X$3:$Y$50,2,),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IFERROR(VLOOKUP(B1699,ACCEPTED_CODES!$X$3:$Y$50,2,),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IFERROR(VLOOKUP(B1700,ACCEPTED_CODES!$X$3:$Y$50,2,),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IFERROR(VLOOKUP(B1701,ACCEPTED_CODES!$X$3:$Y$50,2,),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IFERROR(VLOOKUP(B1702,ACCEPTED_CODES!$X$3:$Y$50,2,),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IFERROR(VLOOKUP(B1703,ACCEPTED_CODES!$X$3:$Y$50,2,),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IFERROR(VLOOKUP(B1704,ACCEPTED_CODES!$X$3:$Y$50,2,),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IFERROR(VLOOKUP(B1705,ACCEPTED_CODES!$X$3:$Y$50,2,),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IFERROR(VLOOKUP(B1706,ACCEPTED_CODES!$X$3:$Y$50,2,),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IFERROR(VLOOKUP(B1707,ACCEPTED_CODES!$X$3:$Y$50,2,),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IFERROR(VLOOKUP(B1708,ACCEPTED_CODES!$X$3:$Y$50,2,),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IFERROR(VLOOKUP(B1709,ACCEPTED_CODES!$X$3:$Y$50,2,),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IFERROR(VLOOKUP(B1710,ACCEPTED_CODES!$X$3:$Y$50,2,),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IFERROR(VLOOKUP(B1711,ACCEPTED_CODES!$X$3:$Y$50,2,),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IFERROR(VLOOKUP(B1712,ACCEPTED_CODES!$X$3:$Y$50,2,),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IFERROR(VLOOKUP(B1713,ACCEPTED_CODES!$X$3:$Y$50,2,),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IFERROR(VLOOKUP(B1714,ACCEPTED_CODES!$X$3:$Y$50,2,),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IFERROR(VLOOKUP(B1715,ACCEPTED_CODES!$X$3:$Y$50,2,),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IFERROR(VLOOKUP(B1716,ACCEPTED_CODES!$X$3:$Y$50,2,),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IFERROR(VLOOKUP(B1717,ACCEPTED_CODES!$X$3:$Y$50,2,),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IFERROR(VLOOKUP(B1718,ACCEPTED_CODES!$X$3:$Y$50,2,),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IFERROR(VLOOKUP(B1719,ACCEPTED_CODES!$X$3:$Y$50,2,),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IFERROR(VLOOKUP(B1720,ACCEPTED_CODES!$X$3:$Y$50,2,),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IFERROR(VLOOKUP(B1721,ACCEPTED_CODES!$X$3:$Y$50,2,),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IFERROR(VLOOKUP(B1722,ACCEPTED_CODES!$X$3:$Y$50,2,),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IFERROR(VLOOKUP(B1723,ACCEPTED_CODES!$X$3:$Y$50,2,),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IFERROR(VLOOKUP(B1724,ACCEPTED_CODES!$X$3:$Y$50,2,),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IFERROR(VLOOKUP(B1725,ACCEPTED_CODES!$X$3:$Y$50,2,),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IFERROR(VLOOKUP(B1726,ACCEPTED_CODES!$X$3:$Y$50,2,),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IFERROR(VLOOKUP(B1727,ACCEPTED_CODES!$X$3:$Y$50,2,),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IFERROR(VLOOKUP(B1728,ACCEPTED_CODES!$X$3:$Y$50,2,),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IFERROR(VLOOKUP(B1729,ACCEPTED_CODES!$X$3:$Y$50,2,),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IFERROR(VLOOKUP(B1730,ACCEPTED_CODES!$X$3:$Y$50,2,),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IFERROR(VLOOKUP(B1731,ACCEPTED_CODES!$X$3:$Y$50,2,),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IFERROR(VLOOKUP(B1732,ACCEPTED_CODES!$X$3:$Y$50,2,),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IFERROR(VLOOKUP(B1733,ACCEPTED_CODES!$X$3:$Y$50,2,),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IFERROR(VLOOKUP(B1734,ACCEPTED_CODES!$X$3:$Y$50,2,),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IFERROR(VLOOKUP(B1735,ACCEPTED_CODES!$X$3:$Y$50,2,),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IFERROR(VLOOKUP(B1736,ACCEPTED_CODES!$X$3:$Y$50,2,),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IFERROR(VLOOKUP(B1737,ACCEPTED_CODES!$X$3:$Y$50,2,),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IFERROR(VLOOKUP(B1738,ACCEPTED_CODES!$X$3:$Y$50,2,),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IFERROR(VLOOKUP(B1739,ACCEPTED_CODES!$X$3:$Y$50,2,),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IFERROR(VLOOKUP(B1740,ACCEPTED_CODES!$X$3:$Y$50,2,),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IFERROR(VLOOKUP(B1741,ACCEPTED_CODES!$X$3:$Y$50,2,),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IFERROR(VLOOKUP(B1742,ACCEPTED_CODES!$X$3:$Y$50,2,),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IFERROR(VLOOKUP(B1743,ACCEPTED_CODES!$X$3:$Y$50,2,),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IFERROR(VLOOKUP(B1744,ACCEPTED_CODES!$X$3:$Y$50,2,),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IFERROR(VLOOKUP(B1745,ACCEPTED_CODES!$X$3:$Y$50,2,),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IFERROR(VLOOKUP(B1746,ACCEPTED_CODES!$X$3:$Y$50,2,),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IFERROR(VLOOKUP(B1747,ACCEPTED_CODES!$X$3:$Y$50,2,),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IFERROR(VLOOKUP(B1748,ACCEPTED_CODES!$X$3:$Y$50,2,),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IFERROR(VLOOKUP(B1749,ACCEPTED_CODES!$X$3:$Y$50,2,),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IFERROR(VLOOKUP(B1750,ACCEPTED_CODES!$X$3:$Y$50,2,),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IFERROR(VLOOKUP(B1751,ACCEPTED_CODES!$X$3:$Y$50,2,),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IFERROR(VLOOKUP(B1752,ACCEPTED_CODES!$X$3:$Y$50,2,),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IFERROR(VLOOKUP(B1753,ACCEPTED_CODES!$X$3:$Y$50,2,),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IFERROR(VLOOKUP(B1754,ACCEPTED_CODES!$X$3:$Y$50,2,),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IFERROR(VLOOKUP(B1755,ACCEPTED_CODES!$X$3:$Y$50,2,),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IFERROR(VLOOKUP(B1756,ACCEPTED_CODES!$X$3:$Y$50,2,),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IFERROR(VLOOKUP(B1757,ACCEPTED_CODES!$X$3:$Y$50,2,),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IFERROR(VLOOKUP(B1758,ACCEPTED_CODES!$X$3:$Y$50,2,),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IFERROR(VLOOKUP(B1759,ACCEPTED_CODES!$X$3:$Y$50,2,),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IFERROR(VLOOKUP(B1760,ACCEPTED_CODES!$X$3:$Y$50,2,),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IFERROR(VLOOKUP(B1761,ACCEPTED_CODES!$X$3:$Y$50,2,),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IFERROR(VLOOKUP(B1762,ACCEPTED_CODES!$X$3:$Y$50,2,),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IFERROR(VLOOKUP(B1763,ACCEPTED_CODES!$X$3:$Y$50,2,),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IFERROR(VLOOKUP(B1764,ACCEPTED_CODES!$X$3:$Y$50,2,),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IFERROR(VLOOKUP(B1765,ACCEPTED_CODES!$X$3:$Y$50,2,),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IFERROR(VLOOKUP(B1766,ACCEPTED_CODES!$X$3:$Y$50,2,),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IFERROR(VLOOKUP(B1767,ACCEPTED_CODES!$X$3:$Y$50,2,),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IFERROR(VLOOKUP(B1768,ACCEPTED_CODES!$X$3:$Y$50,2,),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IFERROR(VLOOKUP(B1769,ACCEPTED_CODES!$X$3:$Y$50,2,),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IFERROR(VLOOKUP(B1770,ACCEPTED_CODES!$X$3:$Y$50,2,),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IFERROR(VLOOKUP(B1771,ACCEPTED_CODES!$X$3:$Y$50,2,),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IFERROR(VLOOKUP(B1772,ACCEPTED_CODES!$X$3:$Y$50,2,),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IFERROR(VLOOKUP(B1773,ACCEPTED_CODES!$X$3:$Y$50,2,),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IFERROR(VLOOKUP(B1774,ACCEPTED_CODES!$X$3:$Y$50,2,),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IFERROR(VLOOKUP(B1775,ACCEPTED_CODES!$X$3:$Y$50,2,),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IFERROR(VLOOKUP(B1776,ACCEPTED_CODES!$X$3:$Y$50,2,),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IFERROR(VLOOKUP(B1777,ACCEPTED_CODES!$X$3:$Y$50,2,),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IFERROR(VLOOKUP(B1778,ACCEPTED_CODES!$X$3:$Y$50,2,),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IFERROR(VLOOKUP(B1779,ACCEPTED_CODES!$X$3:$Y$50,2,),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IFERROR(VLOOKUP(B1780,ACCEPTED_CODES!$X$3:$Y$50,2,),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IFERROR(VLOOKUP(B1781,ACCEPTED_CODES!$X$3:$Y$50,2,),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IFERROR(VLOOKUP(B1782,ACCEPTED_CODES!$X$3:$Y$50,2,),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IFERROR(VLOOKUP(B1783,ACCEPTED_CODES!$X$3:$Y$50,2,),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IFERROR(VLOOKUP(B1784,ACCEPTED_CODES!$X$3:$Y$50,2,),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IFERROR(VLOOKUP(B1785,ACCEPTED_CODES!$X$3:$Y$50,2,),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IFERROR(VLOOKUP(B1786,ACCEPTED_CODES!$X$3:$Y$50,2,),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IFERROR(VLOOKUP(B1787,ACCEPTED_CODES!$X$3:$Y$50,2,),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IFERROR(VLOOKUP(B1788,ACCEPTED_CODES!$X$3:$Y$50,2,),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IFERROR(VLOOKUP(B1789,ACCEPTED_CODES!$X$3:$Y$50,2,),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IFERROR(VLOOKUP(B1790,ACCEPTED_CODES!$X$3:$Y$50,2,),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IFERROR(VLOOKUP(B1791,ACCEPTED_CODES!$X$3:$Y$50,2,),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IFERROR(VLOOKUP(B1792,ACCEPTED_CODES!$X$3:$Y$50,2,),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IFERROR(VLOOKUP(B1793,ACCEPTED_CODES!$X$3:$Y$50,2,),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IFERROR(VLOOKUP(B1794,ACCEPTED_CODES!$X$3:$Y$50,2,),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IFERROR(VLOOKUP(B1795,ACCEPTED_CODES!$X$3:$Y$50,2,),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IFERROR(VLOOKUP(B1796,ACCEPTED_CODES!$X$3:$Y$50,2,),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IFERROR(VLOOKUP(B1797,ACCEPTED_CODES!$X$3:$Y$50,2,),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IFERROR(VLOOKUP(B1798,ACCEPTED_CODES!$X$3:$Y$50,2,),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IFERROR(VLOOKUP(B1799,ACCEPTED_CODES!$X$3:$Y$50,2,),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IFERROR(VLOOKUP(B1800,ACCEPTED_CODES!$X$3:$Y$50,2,),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IFERROR(VLOOKUP(B1801,ACCEPTED_CODES!$X$3:$Y$50,2,),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IFERROR(VLOOKUP(B1802,ACCEPTED_CODES!$X$3:$Y$50,2,),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IFERROR(VLOOKUP(B1803,ACCEPTED_CODES!$X$3:$Y$50,2,),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IFERROR(VLOOKUP(B1804,ACCEPTED_CODES!$X$3:$Y$50,2,),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IFERROR(VLOOKUP(B1805,ACCEPTED_CODES!$X$3:$Y$50,2,),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IFERROR(VLOOKUP(B1806,ACCEPTED_CODES!$X$3:$Y$50,2,),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IFERROR(VLOOKUP(B1807,ACCEPTED_CODES!$X$3:$Y$50,2,),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IFERROR(VLOOKUP(B1808,ACCEPTED_CODES!$X$3:$Y$50,2,),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IFERROR(VLOOKUP(B1809,ACCEPTED_CODES!$X$3:$Y$50,2,),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IFERROR(VLOOKUP(B1810,ACCEPTED_CODES!$X$3:$Y$50,2,),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IFERROR(VLOOKUP(B1811,ACCEPTED_CODES!$X$3:$Y$50,2,),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IFERROR(VLOOKUP(B1812,ACCEPTED_CODES!$X$3:$Y$50,2,),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IFERROR(VLOOKUP(B1813,ACCEPTED_CODES!$X$3:$Y$50,2,),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IFERROR(VLOOKUP(B1814,ACCEPTED_CODES!$X$3:$Y$50,2,),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IFERROR(VLOOKUP(B1815,ACCEPTED_CODES!$X$3:$Y$50,2,),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IFERROR(VLOOKUP(B1816,ACCEPTED_CODES!$X$3:$Y$50,2,),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IFERROR(VLOOKUP(B1817,ACCEPTED_CODES!$X$3:$Y$50,2,),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IFERROR(VLOOKUP(B1818,ACCEPTED_CODES!$X$3:$Y$50,2,),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IFERROR(VLOOKUP(B1819,ACCEPTED_CODES!$X$3:$Y$50,2,),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IFERROR(VLOOKUP(B1820,ACCEPTED_CODES!$X$3:$Y$50,2,),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IFERROR(VLOOKUP(B1821,ACCEPTED_CODES!$X$3:$Y$50,2,),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IFERROR(VLOOKUP(B1822,ACCEPTED_CODES!$X$3:$Y$50,2,),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IFERROR(VLOOKUP(B1823,ACCEPTED_CODES!$X$3:$Y$50,2,),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IFERROR(VLOOKUP(B1824,ACCEPTED_CODES!$X$3:$Y$50,2,),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IFERROR(VLOOKUP(B1825,ACCEPTED_CODES!$X$3:$Y$50,2,),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IFERROR(VLOOKUP(B1826,ACCEPTED_CODES!$X$3:$Y$50,2,),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IFERROR(VLOOKUP(B1827,ACCEPTED_CODES!$X$3:$Y$50,2,),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IFERROR(VLOOKUP(B1828,ACCEPTED_CODES!$X$3:$Y$50,2,),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IFERROR(VLOOKUP(B1829,ACCEPTED_CODES!$X$3:$Y$50,2,),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IFERROR(VLOOKUP(B1830,ACCEPTED_CODES!$X$3:$Y$50,2,),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IFERROR(VLOOKUP(B1831,ACCEPTED_CODES!$X$3:$Y$50,2,),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IFERROR(VLOOKUP(B1832,ACCEPTED_CODES!$X$3:$Y$50,2,),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IFERROR(VLOOKUP(B1833,ACCEPTED_CODES!$X$3:$Y$50,2,),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IFERROR(VLOOKUP(B1834,ACCEPTED_CODES!$X$3:$Y$50,2,),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IFERROR(VLOOKUP(B1835,ACCEPTED_CODES!$X$3:$Y$50,2,),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IFERROR(VLOOKUP(B1836,ACCEPTED_CODES!$X$3:$Y$50,2,),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IFERROR(VLOOKUP(B1837,ACCEPTED_CODES!$X$3:$Y$50,2,),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IFERROR(VLOOKUP(B1838,ACCEPTED_CODES!$X$3:$Y$50,2,),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IFERROR(VLOOKUP(B1839,ACCEPTED_CODES!$X$3:$Y$50,2,),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IFERROR(VLOOKUP(B1840,ACCEPTED_CODES!$X$3:$Y$50,2,),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IFERROR(VLOOKUP(B1841,ACCEPTED_CODES!$X$3:$Y$50,2,),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IFERROR(VLOOKUP(B1842,ACCEPTED_CODES!$X$3:$Y$50,2,),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IFERROR(VLOOKUP(B1843,ACCEPTED_CODES!$X$3:$Y$50,2,),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IFERROR(VLOOKUP(B1844,ACCEPTED_CODES!$X$3:$Y$50,2,),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IFERROR(VLOOKUP(B1845,ACCEPTED_CODES!$X$3:$Y$50,2,),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IFERROR(VLOOKUP(B1846,ACCEPTED_CODES!$X$3:$Y$50,2,),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IFERROR(VLOOKUP(B1847,ACCEPTED_CODES!$X$3:$Y$50,2,),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IFERROR(VLOOKUP(B1848,ACCEPTED_CODES!$X$3:$Y$50,2,),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IFERROR(VLOOKUP(B1849,ACCEPTED_CODES!$X$3:$Y$50,2,),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IFERROR(VLOOKUP(B1850,ACCEPTED_CODES!$X$3:$Y$50,2,),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IFERROR(VLOOKUP(B1851,ACCEPTED_CODES!$X$3:$Y$50,2,),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IFERROR(VLOOKUP(B1852,ACCEPTED_CODES!$X$3:$Y$50,2,),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IFERROR(VLOOKUP(B1853,ACCEPTED_CODES!$X$3:$Y$50,2,),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IFERROR(VLOOKUP(B1854,ACCEPTED_CODES!$X$3:$Y$50,2,),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IFERROR(VLOOKUP(B1855,ACCEPTED_CODES!$X$3:$Y$50,2,),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IFERROR(VLOOKUP(B1856,ACCEPTED_CODES!$X$3:$Y$50,2,),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IFERROR(VLOOKUP(B1857,ACCEPTED_CODES!$X$3:$Y$50,2,),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IFERROR(VLOOKUP(B1858,ACCEPTED_CODES!$X$3:$Y$50,2,),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IFERROR(VLOOKUP(B1859,ACCEPTED_CODES!$X$3:$Y$50,2,),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IFERROR(VLOOKUP(B1860,ACCEPTED_CODES!$X$3:$Y$50,2,),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IFERROR(VLOOKUP(B1861,ACCEPTED_CODES!$X$3:$Y$50,2,),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IFERROR(VLOOKUP(B1862,ACCEPTED_CODES!$X$3:$Y$50,2,),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IFERROR(VLOOKUP(B1863,ACCEPTED_CODES!$X$3:$Y$50,2,),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IFERROR(VLOOKUP(B1864,ACCEPTED_CODES!$X$3:$Y$50,2,),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IFERROR(VLOOKUP(B1865,ACCEPTED_CODES!$X$3:$Y$50,2,),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IFERROR(VLOOKUP(B1866,ACCEPTED_CODES!$X$3:$Y$50,2,),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IFERROR(VLOOKUP(B1867,ACCEPTED_CODES!$X$3:$Y$50,2,),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IFERROR(VLOOKUP(B1868,ACCEPTED_CODES!$X$3:$Y$50,2,),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IFERROR(VLOOKUP(B1869,ACCEPTED_CODES!$X$3:$Y$50,2,),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IFERROR(VLOOKUP(B1870,ACCEPTED_CODES!$X$3:$Y$50,2,),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IFERROR(VLOOKUP(B1871,ACCEPTED_CODES!$X$3:$Y$50,2,),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IFERROR(VLOOKUP(B1872,ACCEPTED_CODES!$X$3:$Y$50,2,),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IFERROR(VLOOKUP(B1873,ACCEPTED_CODES!$X$3:$Y$50,2,),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IFERROR(VLOOKUP(B1874,ACCEPTED_CODES!$X$3:$Y$50,2,),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IFERROR(VLOOKUP(B1875,ACCEPTED_CODES!$X$3:$Y$50,2,),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IFERROR(VLOOKUP(B1876,ACCEPTED_CODES!$X$3:$Y$50,2,),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IFERROR(VLOOKUP(B1877,ACCEPTED_CODES!$X$3:$Y$50,2,),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IFERROR(VLOOKUP(B1878,ACCEPTED_CODES!$X$3:$Y$50,2,),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IFERROR(VLOOKUP(B1879,ACCEPTED_CODES!$X$3:$Y$50,2,),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IFERROR(VLOOKUP(B1880,ACCEPTED_CODES!$X$3:$Y$50,2,),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IFERROR(VLOOKUP(B1881,ACCEPTED_CODES!$X$3:$Y$50,2,),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IFERROR(VLOOKUP(B1882,ACCEPTED_CODES!$X$3:$Y$50,2,),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IFERROR(VLOOKUP(B1883,ACCEPTED_CODES!$X$3:$Y$50,2,),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IFERROR(VLOOKUP(B1884,ACCEPTED_CODES!$X$3:$Y$50,2,),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IFERROR(VLOOKUP(B1885,ACCEPTED_CODES!$X$3:$Y$50,2,),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IFERROR(VLOOKUP(B1886,ACCEPTED_CODES!$X$3:$Y$50,2,),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IFERROR(VLOOKUP(B1887,ACCEPTED_CODES!$X$3:$Y$50,2,),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IFERROR(VLOOKUP(B1888,ACCEPTED_CODES!$X$3:$Y$50,2,),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IFERROR(VLOOKUP(B1889,ACCEPTED_CODES!$X$3:$Y$50,2,),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IFERROR(VLOOKUP(B1890,ACCEPTED_CODES!$X$3:$Y$50,2,),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IFERROR(VLOOKUP(B1891,ACCEPTED_CODES!$X$3:$Y$50,2,),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IFERROR(VLOOKUP(B1892,ACCEPTED_CODES!$X$3:$Y$50,2,),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IFERROR(VLOOKUP(B1893,ACCEPTED_CODES!$X$3:$Y$50,2,),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IFERROR(VLOOKUP(B1894,ACCEPTED_CODES!$X$3:$Y$50,2,),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IFERROR(VLOOKUP(B1895,ACCEPTED_CODES!$X$3:$Y$50,2,),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IFERROR(VLOOKUP(B1896,ACCEPTED_CODES!$X$3:$Y$50,2,),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IFERROR(VLOOKUP(B1897,ACCEPTED_CODES!$X$3:$Y$50,2,),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IFERROR(VLOOKUP(B1898,ACCEPTED_CODES!$X$3:$Y$50,2,),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IFERROR(VLOOKUP(B1899,ACCEPTED_CODES!$X$3:$Y$50,2,),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IFERROR(VLOOKUP(B1900,ACCEPTED_CODES!$X$3:$Y$50,2,),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IFERROR(VLOOKUP(B1901,ACCEPTED_CODES!$X$3:$Y$50,2,),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IFERROR(VLOOKUP(B1902,ACCEPTED_CODES!$X$3:$Y$50,2,),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IFERROR(VLOOKUP(B1903,ACCEPTED_CODES!$X$3:$Y$50,2,),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IFERROR(VLOOKUP(B1904,ACCEPTED_CODES!$X$3:$Y$50,2,),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IFERROR(VLOOKUP(B1905,ACCEPTED_CODES!$X$3:$Y$50,2,),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IFERROR(VLOOKUP(B1906,ACCEPTED_CODES!$X$3:$Y$50,2,),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IFERROR(VLOOKUP(B1907,ACCEPTED_CODES!$X$3:$Y$50,2,),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IFERROR(VLOOKUP(B1908,ACCEPTED_CODES!$X$3:$Y$50,2,),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IFERROR(VLOOKUP(B1909,ACCEPTED_CODES!$X$3:$Y$50,2,),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IFERROR(VLOOKUP(B1910,ACCEPTED_CODES!$X$3:$Y$50,2,),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IFERROR(VLOOKUP(B1911,ACCEPTED_CODES!$X$3:$Y$50,2,),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IFERROR(VLOOKUP(B1912,ACCEPTED_CODES!$X$3:$Y$50,2,),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IFERROR(VLOOKUP(B1913,ACCEPTED_CODES!$X$3:$Y$50,2,),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IFERROR(VLOOKUP(B1914,ACCEPTED_CODES!$X$3:$Y$50,2,),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IFERROR(VLOOKUP(B1915,ACCEPTED_CODES!$X$3:$Y$50,2,),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IFERROR(VLOOKUP(B1916,ACCEPTED_CODES!$X$3:$Y$50,2,),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IFERROR(VLOOKUP(B1917,ACCEPTED_CODES!$X$3:$Y$50,2,),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IFERROR(VLOOKUP(B1918,ACCEPTED_CODES!$X$3:$Y$50,2,),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IFERROR(VLOOKUP(B1919,ACCEPTED_CODES!$X$3:$Y$50,2,),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IFERROR(VLOOKUP(B1920,ACCEPTED_CODES!$X$3:$Y$50,2,),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IFERROR(VLOOKUP(B1921,ACCEPTED_CODES!$X$3:$Y$50,2,),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IFERROR(VLOOKUP(B1922,ACCEPTED_CODES!$X$3:$Y$50,2,),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IFERROR(VLOOKUP(B1923,ACCEPTED_CODES!$X$3:$Y$50,2,),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IFERROR(VLOOKUP(B1924,ACCEPTED_CODES!$X$3:$Y$50,2,),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IFERROR(VLOOKUP(B1925,ACCEPTED_CODES!$X$3:$Y$50,2,),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IFERROR(VLOOKUP(B1926,ACCEPTED_CODES!$X$3:$Y$50,2,),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IFERROR(VLOOKUP(B1927,ACCEPTED_CODES!$X$3:$Y$50,2,),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IFERROR(VLOOKUP(B1928,ACCEPTED_CODES!$X$3:$Y$50,2,),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IFERROR(VLOOKUP(B1929,ACCEPTED_CODES!$X$3:$Y$50,2,),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IFERROR(VLOOKUP(B1930,ACCEPTED_CODES!$X$3:$Y$50,2,),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IFERROR(VLOOKUP(B1931,ACCEPTED_CODES!$X$3:$Y$50,2,),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IFERROR(VLOOKUP(B1932,ACCEPTED_CODES!$X$3:$Y$50,2,),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IFERROR(VLOOKUP(B1933,ACCEPTED_CODES!$X$3:$Y$50,2,),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IFERROR(VLOOKUP(B1934,ACCEPTED_CODES!$X$3:$Y$50,2,),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IFERROR(VLOOKUP(B1935,ACCEPTED_CODES!$X$3:$Y$50,2,),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IFERROR(VLOOKUP(B1936,ACCEPTED_CODES!$X$3:$Y$50,2,),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IFERROR(VLOOKUP(B1937,ACCEPTED_CODES!$X$3:$Y$50,2,),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IFERROR(VLOOKUP(B1938,ACCEPTED_CODES!$X$3:$Y$50,2,),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IFERROR(VLOOKUP(B1939,ACCEPTED_CODES!$X$3:$Y$50,2,),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IFERROR(VLOOKUP(B1940,ACCEPTED_CODES!$X$3:$Y$50,2,),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IFERROR(VLOOKUP(B1941,ACCEPTED_CODES!$X$3:$Y$50,2,),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IFERROR(VLOOKUP(B1942,ACCEPTED_CODES!$X$3:$Y$50,2,),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IFERROR(VLOOKUP(B1943,ACCEPTED_CODES!$X$3:$Y$50,2,),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IFERROR(VLOOKUP(B1944,ACCEPTED_CODES!$X$3:$Y$50,2,),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IFERROR(VLOOKUP(B1945,ACCEPTED_CODES!$X$3:$Y$50,2,),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IFERROR(VLOOKUP(B1946,ACCEPTED_CODES!$X$3:$Y$50,2,),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IFERROR(VLOOKUP(B1947,ACCEPTED_CODES!$X$3:$Y$50,2,),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IFERROR(VLOOKUP(B1948,ACCEPTED_CODES!$X$3:$Y$50,2,),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IFERROR(VLOOKUP(B1949,ACCEPTED_CODES!$X$3:$Y$50,2,),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IFERROR(VLOOKUP(B1950,ACCEPTED_CODES!$X$3:$Y$50,2,),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IFERROR(VLOOKUP(B1951,ACCEPTED_CODES!$X$3:$Y$50,2,),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IFERROR(VLOOKUP(B1952,ACCEPTED_CODES!$X$3:$Y$50,2,),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IFERROR(VLOOKUP(B1953,ACCEPTED_CODES!$X$3:$Y$50,2,),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IFERROR(VLOOKUP(B1954,ACCEPTED_CODES!$X$3:$Y$50,2,),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IFERROR(VLOOKUP(B1955,ACCEPTED_CODES!$X$3:$Y$50,2,),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IFERROR(VLOOKUP(B1956,ACCEPTED_CODES!$X$3:$Y$50,2,),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IFERROR(VLOOKUP(B1957,ACCEPTED_CODES!$X$3:$Y$50,2,),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IFERROR(VLOOKUP(B1958,ACCEPTED_CODES!$X$3:$Y$50,2,),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IFERROR(VLOOKUP(B1959,ACCEPTED_CODES!$X$3:$Y$50,2,),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IFERROR(VLOOKUP(B1960,ACCEPTED_CODES!$X$3:$Y$50,2,),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IFERROR(VLOOKUP(B1961,ACCEPTED_CODES!$X$3:$Y$50,2,),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IFERROR(VLOOKUP(B1962,ACCEPTED_CODES!$X$3:$Y$50,2,),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IFERROR(VLOOKUP(B1963,ACCEPTED_CODES!$X$3:$Y$50,2,),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IFERROR(VLOOKUP(B1964,ACCEPTED_CODES!$X$3:$Y$50,2,),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IFERROR(VLOOKUP(B1965,ACCEPTED_CODES!$X$3:$Y$50,2,),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IFERROR(VLOOKUP(B1966,ACCEPTED_CODES!$X$3:$Y$50,2,),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IFERROR(VLOOKUP(B1967,ACCEPTED_CODES!$X$3:$Y$50,2,),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IFERROR(VLOOKUP(B1968,ACCEPTED_CODES!$X$3:$Y$50,2,),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IFERROR(VLOOKUP(B1969,ACCEPTED_CODES!$X$3:$Y$50,2,),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IFERROR(VLOOKUP(B1970,ACCEPTED_CODES!$X$3:$Y$50,2,),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IFERROR(VLOOKUP(B1971,ACCEPTED_CODES!$X$3:$Y$50,2,),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IFERROR(VLOOKUP(B1972,ACCEPTED_CODES!$X$3:$Y$50,2,),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IFERROR(VLOOKUP(B1973,ACCEPTED_CODES!$X$3:$Y$50,2,),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IFERROR(VLOOKUP(B1974,ACCEPTED_CODES!$X$3:$Y$50,2,),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IFERROR(VLOOKUP(B1975,ACCEPTED_CODES!$X$3:$Y$50,2,),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IFERROR(VLOOKUP(B1976,ACCEPTED_CODES!$X$3:$Y$50,2,),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IFERROR(VLOOKUP(B1977,ACCEPTED_CODES!$X$3:$Y$50,2,),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IFERROR(VLOOKUP(B1978,ACCEPTED_CODES!$X$3:$Y$50,2,),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IFERROR(VLOOKUP(B1979,ACCEPTED_CODES!$X$3:$Y$50,2,),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IFERROR(VLOOKUP(B1980,ACCEPTED_CODES!$X$3:$Y$50,2,),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IFERROR(VLOOKUP(B1981,ACCEPTED_CODES!$X$3:$Y$50,2,),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IFERROR(VLOOKUP(B1982,ACCEPTED_CODES!$X$3:$Y$50,2,),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IFERROR(VLOOKUP(B1983,ACCEPTED_CODES!$X$3:$Y$50,2,),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IFERROR(VLOOKUP(B1984,ACCEPTED_CODES!$X$3:$Y$50,2,),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IFERROR(VLOOKUP(B1985,ACCEPTED_CODES!$X$3:$Y$50,2,),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IFERROR(VLOOKUP(B1986,ACCEPTED_CODES!$X$3:$Y$50,2,),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IFERROR(VLOOKUP(B1987,ACCEPTED_CODES!$X$3:$Y$50,2,),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IFERROR(VLOOKUP(B1988,ACCEPTED_CODES!$X$3:$Y$50,2,),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IFERROR(VLOOKUP(B1989,ACCEPTED_CODES!$X$3:$Y$50,2,),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IFERROR(VLOOKUP(B1990,ACCEPTED_CODES!$X$3:$Y$50,2,),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IFERROR(VLOOKUP(B1991,ACCEPTED_CODES!$X$3:$Y$50,2,),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IFERROR(VLOOKUP(B1992,ACCEPTED_CODES!$X$3:$Y$50,2,),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IFERROR(VLOOKUP(B1993,ACCEPTED_CODES!$X$3:$Y$50,2,),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IFERROR(VLOOKUP(B1994,ACCEPTED_CODES!$X$3:$Y$50,2,),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IFERROR(VLOOKUP(B1995,ACCEPTED_CODES!$X$3:$Y$50,2,),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IFERROR(VLOOKUP(B1996,ACCEPTED_CODES!$X$3:$Y$50,2,),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IFERROR(VLOOKUP(B1997,ACCEPTED_CODES!$X$3:$Y$50,2,),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IFERROR(VLOOKUP(B1998,ACCEPTED_CODES!$X$3:$Y$50,2,),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IFERROR(VLOOKUP(B1999,ACCEPTED_CODES!$X$3:$Y$50,2,),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IFERROR(VLOOKUP(B2000,ACCEPTED_CODES!$X$3:$Y$50,2,),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VBQu+P16002r4HF9Pdk9QRN+0NSEQ6dLA6vO7zBJj4nby10ukuJWZqO3x/iWyxRX1hEE3bHXMvd8qgv8Vv0X0w==" saltValue="54JBuR6AQqonn1g44+S7Tg==" spinCount="100000" sheet="1" formatCells="0" formatColumns="0" formatRows="0"/>
  <mergeCells count="22">
    <mergeCell ref="X1:X3"/>
    <mergeCell ref="B1:Q1"/>
    <mergeCell ref="Y1:Y3"/>
    <mergeCell ref="R2:R3"/>
    <mergeCell ref="Z1:Z3"/>
    <mergeCell ref="L2:L3"/>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8 B10: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20" unlockedFormula="1"/>
  </ignoredErrors>
  <extLst>
    <ext xmlns:x14="http://schemas.microsoft.com/office/spreadsheetml/2009/9/main" uri="{CCE6A557-97BC-4b89-ADB6-D9C93CAAB3DF}">
      <x14:dataValidations xmlns:xm="http://schemas.microsoft.com/office/excel/2006/main" count="2">
        <x14:dataValidation type="custom" showInputMessage="1" showErrorMessage="1" error="Do no replace values for this row.">
          <x14:formula1>
            <xm:f>IFERROR(VLOOKUP(Y4,CAPTURE_SITE_INFO!$AC$3:$AE$501,3,FALSE),"")</xm:f>
          </x14:formula1>
          <xm:sqref>Z4:Z2000</xm:sqref>
        </x14:dataValidation>
        <x14:dataValidation type="list" showInputMessage="1" showErrorMessage="1">
          <x14:formula1>
            <xm:f>Species_by_Region!$A$97:$A$191</xm:f>
          </x14:formula1>
          <xm:sqref>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3" sqref="A3"/>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A2" sqref="A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3" sqref="A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ANPA</v>
      </c>
      <c r="B3" s="13" t="str">
        <f>IF(ACCEPTED_CODES!V4=0,"",ACCEPTED_CODES!V4)</f>
        <v>Antrozous pallidus</v>
      </c>
      <c r="C3" s="13" t="str">
        <f>IF(ACCEPTED_CODES!U4=0,"",ACCEPTED_CODES!U4)</f>
        <v>ANPA</v>
      </c>
      <c r="D3" s="13" t="str">
        <f>IF(ACCEPTED_CODES!W4=0,"",ACCEPTED_CODES!W4)</f>
        <v>Pallid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CHME</v>
      </c>
      <c r="B4" s="13" t="str">
        <f>IF(ACCEPTED_CODES!V5=0,"",ACCEPTED_CODES!V5)</f>
        <v>Choeronycteris mexicana</v>
      </c>
      <c r="C4" s="13" t="str">
        <f>IF(ACCEPTED_CODES!U5=0,"",ACCEPTED_CODES!U5)</f>
        <v>CHME</v>
      </c>
      <c r="D4" s="13" t="str">
        <f>IF(ACCEPTED_CODES!W5=0,"",ACCEPTED_CODES!W5)</f>
        <v>Mexican long-tongued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CORA</v>
      </c>
      <c r="B5" s="13" t="str">
        <f>IF(ACCEPTED_CODES!V6=0,"",ACCEPTED_CODES!V6)</f>
        <v>Corynorhinus rafinesquii</v>
      </c>
      <c r="C5" s="13" t="str">
        <f>IF(ACCEPTED_CODES!U6=0,"",ACCEPTED_CODES!U6)</f>
        <v>CORA</v>
      </c>
      <c r="D5" s="13" t="str">
        <f>IF(ACCEPTED_CODES!W6=0,"",ACCEPTED_CODES!W6)</f>
        <v>Rafinesque's big-eared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COTO</v>
      </c>
      <c r="B6" s="13" t="str">
        <f>IF(ACCEPTED_CODES!V7=0,"",ACCEPTED_CODES!V7)</f>
        <v>Corynorhinus townsendii</v>
      </c>
      <c r="C6" s="13" t="str">
        <f>IF(ACCEPTED_CODES!U7=0,"",ACCEPTED_CODES!U7)</f>
        <v>COTO</v>
      </c>
      <c r="D6" s="13" t="str">
        <f>IF(ACCEPTED_CODES!W7=0,"",ACCEPTED_CODES!W7)</f>
        <v>Townsend's big-eared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EPFU</v>
      </c>
      <c r="B7" s="13" t="str">
        <f>IF(ACCEPTED_CODES!V8=0,"",ACCEPTED_CODES!V8)</f>
        <v>Eptesicus fuscus</v>
      </c>
      <c r="C7" s="13" t="str">
        <f>IF(ACCEPTED_CODES!U8=0,"",ACCEPTED_CODES!U8)</f>
        <v>EPFU</v>
      </c>
      <c r="D7" s="13" t="str">
        <f>IF(ACCEPTED_CODES!W8=0,"",ACCEPTED_CODES!W8)</f>
        <v>Big brown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EUMA</v>
      </c>
      <c r="B8" s="13" t="str">
        <f>IF(ACCEPTED_CODES!V9=0,"",ACCEPTED_CODES!V9)</f>
        <v>Euderma maculatum</v>
      </c>
      <c r="C8" s="13" t="str">
        <f>IF(ACCEPTED_CODES!U9=0,"",ACCEPTED_CODES!U9)</f>
        <v>EUMA</v>
      </c>
      <c r="D8" s="13" t="str">
        <f>IF(ACCEPTED_CODES!W9=0,"",ACCEPTED_CODES!W9)</f>
        <v>Spotted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EUPE</v>
      </c>
      <c r="B9" s="13" t="str">
        <f>IF(ACCEPTED_CODES!V10=0,"",ACCEPTED_CODES!V10)</f>
        <v>Eumops perotis</v>
      </c>
      <c r="C9" s="13" t="str">
        <f>IF(ACCEPTED_CODES!U10=0,"",ACCEPTED_CODES!U10)</f>
        <v>EUPE</v>
      </c>
      <c r="D9" s="13" t="str">
        <f>IF(ACCEPTED_CODES!W10=0,"",ACCEPTED_CODES!W10)</f>
        <v>Greater bonneted bat</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EUUN</v>
      </c>
      <c r="B10" s="13" t="str">
        <f>IF(ACCEPTED_CODES!V11=0,"",ACCEPTED_CODES!V11)</f>
        <v>Eumops underwoodi</v>
      </c>
      <c r="C10" s="13" t="str">
        <f>IF(ACCEPTED_CODES!U11=0,"",ACCEPTED_CODES!U11)</f>
        <v>EUUN</v>
      </c>
      <c r="D10" s="13" t="str">
        <f>IF(ACCEPTED_CODES!W11=0,"",ACCEPTED_CODES!W11)</f>
        <v>Underwood's bonneted bat</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IDPH</v>
      </c>
      <c r="B11" s="13" t="str">
        <f>IF(ACCEPTED_CODES!V12=0,"",ACCEPTED_CODES!V12)</f>
        <v>Idionycteris phyllotis</v>
      </c>
      <c r="C11" s="13" t="str">
        <f>IF(ACCEPTED_CODES!U12=0,"",ACCEPTED_CODES!U12)</f>
        <v>IDPH</v>
      </c>
      <c r="D11" s="13" t="str">
        <f>IF(ACCEPTED_CODES!W12=0,"",ACCEPTED_CODES!W12)</f>
        <v>Allen's big-eared bat</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LANO</v>
      </c>
      <c r="B12" s="13" t="str">
        <f>IF(ACCEPTED_CODES!V13=0,"",ACCEPTED_CODES!V13)</f>
        <v>Lasionycteris noctivagans</v>
      </c>
      <c r="C12" s="13" t="str">
        <f>IF(ACCEPTED_CODES!U13=0,"",ACCEPTED_CODES!U13)</f>
        <v>LANO</v>
      </c>
      <c r="D12" s="13" t="str">
        <f>IF(ACCEPTED_CODES!W13=0,"",ACCEPTED_CODES!W13)</f>
        <v>Silver-haired bat</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LABL</v>
      </c>
      <c r="B13" s="13" t="str">
        <f>IF(ACCEPTED_CODES!V14=0,"",ACCEPTED_CODES!V14)</f>
        <v>Lasiurus blossevillii</v>
      </c>
      <c r="C13" s="13" t="str">
        <f>IF(ACCEPTED_CODES!U14=0,"",ACCEPTED_CODES!U14)</f>
        <v>LABL</v>
      </c>
      <c r="D13" s="13" t="str">
        <f>IF(ACCEPTED_CODES!W14=0,"",ACCEPTED_CODES!W14)</f>
        <v>Western red bat</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LABO</v>
      </c>
      <c r="B14" s="13" t="str">
        <f>IF(ACCEPTED_CODES!V15=0,"",ACCEPTED_CODES!V15)</f>
        <v>Lasiurus borealis</v>
      </c>
      <c r="C14" s="13" t="str">
        <f>IF(ACCEPTED_CODES!U15=0,"",ACCEPTED_CODES!U15)</f>
        <v>LABO</v>
      </c>
      <c r="D14" s="13" t="str">
        <f>IF(ACCEPTED_CODES!W15=0,"",ACCEPTED_CODES!W15)</f>
        <v>Eastern red bat</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LACI</v>
      </c>
      <c r="B15" s="13" t="str">
        <f>IF(ACCEPTED_CODES!V16=0,"",ACCEPTED_CODES!V16)</f>
        <v>Lasiurus cinereus</v>
      </c>
      <c r="C15" s="13" t="str">
        <f>IF(ACCEPTED_CODES!U16=0,"",ACCEPTED_CODES!U16)</f>
        <v>LACI</v>
      </c>
      <c r="D15" s="13" t="str">
        <f>IF(ACCEPTED_CODES!W16=0,"",ACCEPTED_CODES!W16)</f>
        <v>Hoary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LAEG</v>
      </c>
      <c r="B16" s="13" t="str">
        <f>IF(ACCEPTED_CODES!V17=0,"",ACCEPTED_CODES!V17)</f>
        <v>Lasiurus ega</v>
      </c>
      <c r="C16" s="13" t="str">
        <f>IF(ACCEPTED_CODES!U17=0,"",ACCEPTED_CODES!U17)</f>
        <v>LAEG</v>
      </c>
      <c r="D16" s="13" t="str">
        <f>IF(ACCEPTED_CODES!W17=0,"",ACCEPTED_CODES!W17)</f>
        <v>Southern yellow bat</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LAIN</v>
      </c>
      <c r="B17" s="13" t="str">
        <f>IF(ACCEPTED_CODES!V18=0,"",ACCEPTED_CODES!V18)</f>
        <v>Lasiurus intermedius</v>
      </c>
      <c r="C17" s="13" t="str">
        <f>IF(ACCEPTED_CODES!U18=0,"",ACCEPTED_CODES!U18)</f>
        <v>LAIN</v>
      </c>
      <c r="D17" s="13" t="str">
        <f>IF(ACCEPTED_CODES!W18=0,"",ACCEPTED_CODES!W18)</f>
        <v>Northern yellow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LASE</v>
      </c>
      <c r="B18" s="13" t="str">
        <f>IF(ACCEPTED_CODES!V19=0,"",ACCEPTED_CODES!V19)</f>
        <v>Lasiurus seminolus</v>
      </c>
      <c r="C18" s="13" t="str">
        <f>IF(ACCEPTED_CODES!U19=0,"",ACCEPTED_CODES!U19)</f>
        <v>LASE</v>
      </c>
      <c r="D18" s="13" t="str">
        <f>IF(ACCEPTED_CODES!W19=0,"",ACCEPTED_CODES!W19)</f>
        <v>Seminole bat</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LAXA</v>
      </c>
      <c r="B19" s="13" t="str">
        <f>IF(ACCEPTED_CODES!V20=0,"",ACCEPTED_CODES!V20)</f>
        <v>Lasiurus xanthinus</v>
      </c>
      <c r="C19" s="13" t="str">
        <f>IF(ACCEPTED_CODES!U20=0,"",ACCEPTED_CODES!U20)</f>
        <v>LAXA</v>
      </c>
      <c r="D19" s="13" t="str">
        <f>IF(ACCEPTED_CODES!W20=0,"",ACCEPTED_CODES!W20)</f>
        <v>Western yellow bat</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LENI</v>
      </c>
      <c r="B20" s="13" t="str">
        <f>IF(ACCEPTED_CODES!V21=0,"",ACCEPTED_CODES!V21)</f>
        <v>Leptonycteris nivalis</v>
      </c>
      <c r="C20" s="13" t="str">
        <f>IF(ACCEPTED_CODES!U21=0,"",ACCEPTED_CODES!U21)</f>
        <v>LENI</v>
      </c>
      <c r="D20" s="13" t="str">
        <f>IF(ACCEPTED_CODES!W21=0,"",ACCEPTED_CODES!W21)</f>
        <v>Mexican long-nosed bat</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LEYE</v>
      </c>
      <c r="B21" s="13" t="str">
        <f>IF(ACCEPTED_CODES!V22=0,"",ACCEPTED_CODES!V22)</f>
        <v>Leptonycteris yerbabuenae</v>
      </c>
      <c r="C21" s="13" t="str">
        <f>IF(ACCEPTED_CODES!U22=0,"",ACCEPTED_CODES!U22)</f>
        <v>LEYE</v>
      </c>
      <c r="D21" s="13" t="str">
        <f>IF(ACCEPTED_CODES!W22=0,"",ACCEPTED_CODES!W22)</f>
        <v>Lesser long-nosed bat</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MACA</v>
      </c>
      <c r="B22" s="13" t="str">
        <f>IF(ACCEPTED_CODES!V23=0,"",ACCEPTED_CODES!V23)</f>
        <v>Macrotus californicus</v>
      </c>
      <c r="C22" s="13" t="str">
        <f>IF(ACCEPTED_CODES!U23=0,"",ACCEPTED_CODES!U23)</f>
        <v>MACA</v>
      </c>
      <c r="D22" s="13" t="str">
        <f>IF(ACCEPTED_CODES!W23=0,"",ACCEPTED_CODES!W23)</f>
        <v>California leaf-nosed bat</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MOMO</v>
      </c>
      <c r="B23" s="13" t="str">
        <f>IF(ACCEPTED_CODES!V24=0,"",ACCEPTED_CODES!V24)</f>
        <v>Molossus molossus</v>
      </c>
      <c r="C23" s="13" t="str">
        <f>IF(ACCEPTED_CODES!U24=0,"",ACCEPTED_CODES!U24)</f>
        <v>MOMO</v>
      </c>
      <c r="D23" s="13" t="str">
        <f>IF(ACCEPTED_CODES!W24=0,"",ACCEPTED_CODES!W24)</f>
        <v>Pallas's mastiff bat</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MOME</v>
      </c>
      <c r="B24" s="13" t="str">
        <f>IF(ACCEPTED_CODES!V25=0,"",ACCEPTED_CODES!V25)</f>
        <v>Mormoops megalophylla</v>
      </c>
      <c r="C24" s="13" t="str">
        <f>IF(ACCEPTED_CODES!U25=0,"",ACCEPTED_CODES!U25)</f>
        <v>MOME</v>
      </c>
      <c r="D24" s="13" t="str">
        <f>IF(ACCEPTED_CODES!W25=0,"",ACCEPTED_CODES!W25)</f>
        <v>Peters's ghost-faced bat</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MAUR</v>
      </c>
      <c r="B25" s="13" t="str">
        <f>IF(ACCEPTED_CODES!V26=0,"",ACCEPTED_CODES!V26)</f>
        <v>Myotis auriculus</v>
      </c>
      <c r="C25" s="13" t="str">
        <f>IF(ACCEPTED_CODES!U26=0,"",ACCEPTED_CODES!U26)</f>
        <v>MAUR</v>
      </c>
      <c r="D25" s="13" t="str">
        <f>IF(ACCEPTED_CODES!W26=0,"",ACCEPTED_CODES!W26)</f>
        <v>Southwestern myotis</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MAUS</v>
      </c>
      <c r="B26" s="13" t="str">
        <f>IF(ACCEPTED_CODES!V27=0,"",ACCEPTED_CODES!V27)</f>
        <v>Myotis austroriparius</v>
      </c>
      <c r="C26" s="13" t="str">
        <f>IF(ACCEPTED_CODES!U27=0,"",ACCEPTED_CODES!U27)</f>
        <v>MAUS</v>
      </c>
      <c r="D26" s="13" t="str">
        <f>IF(ACCEPTED_CODES!W27=0,"",ACCEPTED_CODES!W27)</f>
        <v>Southeastern myotis</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MYCA</v>
      </c>
      <c r="B27" s="13" t="str">
        <f>IF(ACCEPTED_CODES!V28=0,"",ACCEPTED_CODES!V28)</f>
        <v>Myotis californicus</v>
      </c>
      <c r="C27" s="13" t="str">
        <f>IF(ACCEPTED_CODES!U28=0,"",ACCEPTED_CODES!U28)</f>
        <v>MYCA</v>
      </c>
      <c r="D27" s="13" t="str">
        <f>IF(ACCEPTED_CODES!W28=0,"",ACCEPTED_CODES!W28)</f>
        <v>California myotis</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MYCI</v>
      </c>
      <c r="B28" s="13" t="str">
        <f>IF(ACCEPTED_CODES!V29=0,"",ACCEPTED_CODES!V29)</f>
        <v>Myotis ciliolabrum</v>
      </c>
      <c r="C28" s="13" t="str">
        <f>IF(ACCEPTED_CODES!U29=0,"",ACCEPTED_CODES!U29)</f>
        <v>MYCI</v>
      </c>
      <c r="D28" s="13" t="str">
        <f>IF(ACCEPTED_CODES!W29=0,"",ACCEPTED_CODES!W29)</f>
        <v>Western small-footed myotis</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MYEV</v>
      </c>
      <c r="B29" s="13" t="str">
        <f>IF(ACCEPTED_CODES!V30=0,"",ACCEPTED_CODES!V30)</f>
        <v>Myotis evotis</v>
      </c>
      <c r="C29" s="13" t="str">
        <f>IF(ACCEPTED_CODES!U30=0,"",ACCEPTED_CODES!U30)</f>
        <v>MYEV</v>
      </c>
      <c r="D29" s="13" t="str">
        <f>IF(ACCEPTED_CODES!W30=0,"",ACCEPTED_CODES!W30)</f>
        <v>Long-eared bat</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MYGR</v>
      </c>
      <c r="B30" s="13" t="str">
        <f>IF(ACCEPTED_CODES!V31=0,"",ACCEPTED_CODES!V31)</f>
        <v>Myotis grisescens</v>
      </c>
      <c r="C30" s="13" t="str">
        <f>IF(ACCEPTED_CODES!U31=0,"",ACCEPTED_CODES!U31)</f>
        <v>MYGR</v>
      </c>
      <c r="D30" s="13" t="str">
        <f>IF(ACCEPTED_CODES!W31=0,"",ACCEPTED_CODES!W31)</f>
        <v>Gray bat</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MYLE</v>
      </c>
      <c r="B31" s="13" t="str">
        <f>IF(ACCEPTED_CODES!V32=0,"",ACCEPTED_CODES!V32)</f>
        <v>Myotis leibii</v>
      </c>
      <c r="C31" s="13" t="str">
        <f>IF(ACCEPTED_CODES!U32=0,"",ACCEPTED_CODES!U32)</f>
        <v>MYLE</v>
      </c>
      <c r="E31" s="38" t="s">
        <v>28</v>
      </c>
      <c r="G31" s="6"/>
      <c r="T31" s="154"/>
      <c r="V31" s="154"/>
      <c r="W31" s="154"/>
      <c r="X31" s="154"/>
      <c r="Y31" s="7"/>
      <c r="Z31" s="7"/>
      <c r="AA31" s="7"/>
      <c r="AB31"/>
      <c r="AC31"/>
      <c r="AD31"/>
      <c r="AE31"/>
      <c r="AF31"/>
      <c r="AG31"/>
      <c r="AH31"/>
      <c r="AJ31"/>
      <c r="AM31" t="s">
        <v>429</v>
      </c>
      <c r="AN31"/>
      <c r="AO31"/>
      <c r="AP31"/>
    </row>
    <row r="32" spans="1:42" x14ac:dyDescent="0.35">
      <c r="A32" s="386" t="s">
        <v>400</v>
      </c>
      <c r="B32" s="387"/>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2023-10-25T17:24:31Z</dcterms:modified>
</cp:coreProperties>
</file>